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285" activeTab="0"/>
  </bookViews>
  <sheets>
    <sheet name="Rozpočtový výhled 2019-2021" sheetId="1" r:id="rId1"/>
    <sheet name="Dluhová služba SMO 2017-2027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<sst xmlns="http://schemas.openxmlformats.org/spreadsheetml/2006/main" count="166" uniqueCount="127">
  <si>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Daňové příjmy</t>
  </si>
  <si>
    <t>Nedaňové příjmy</t>
  </si>
  <si>
    <t>Přijaté dotace</t>
  </si>
  <si>
    <t>Kapitálové příjmy</t>
  </si>
  <si>
    <t>Splátky dluhodobých půjček</t>
  </si>
  <si>
    <t>Financování celkem</t>
  </si>
  <si>
    <t xml:space="preserve"> </t>
  </si>
  <si>
    <t>Celkové zdroje</t>
  </si>
  <si>
    <t>Kapitálové výdaje celkem</t>
  </si>
  <si>
    <t>z toho: Daň z příjmů fyzických osob ze závislé činnosti</t>
  </si>
  <si>
    <t xml:space="preserve">           Daň z příjmů fyzických osob ze SVČ</t>
  </si>
  <si>
    <t xml:space="preserve">           Daň z příjmů fyzických osob z kapitál. Výnosů</t>
  </si>
  <si>
    <t xml:space="preserve">           Daň z příjmů právnických osob</t>
  </si>
  <si>
    <t xml:space="preserve">           Daň z přidané hodnoty</t>
  </si>
  <si>
    <t xml:space="preserve">           Ostatní daňové příjmy</t>
  </si>
  <si>
    <t>Změna stavu prostředků na bankovních účtech</t>
  </si>
  <si>
    <t>v tis. Kč</t>
  </si>
  <si>
    <t>jistina</t>
  </si>
  <si>
    <t>úrok</t>
  </si>
  <si>
    <t>Hypoteční úvěr</t>
  </si>
  <si>
    <t xml:space="preserve">           Odvod z loterií a VHP</t>
  </si>
  <si>
    <t>Závazek</t>
  </si>
  <si>
    <t>Úvěr EIB 1. tranše 2009</t>
  </si>
  <si>
    <t>Úvěr EIB 2. tranše 2010</t>
  </si>
  <si>
    <t>Úvěr EIB 3. tranše 2011</t>
  </si>
  <si>
    <t>Úvěr EIB 4. tranše 2012</t>
  </si>
  <si>
    <t>Úvěr EIB 5. tranše 2012</t>
  </si>
  <si>
    <t>Úvěr EIB 6. tranše 2013</t>
  </si>
  <si>
    <t>celkem v roce</t>
  </si>
  <si>
    <t>Směnečný program 2013             ČSOB</t>
  </si>
  <si>
    <t>CELKEM  magistrát</t>
  </si>
  <si>
    <t xml:space="preserve">Úvěr pro městský obvod Ostrava-Jih </t>
  </si>
  <si>
    <t>Úvěr pro městský obvod Mariánské Hory</t>
  </si>
  <si>
    <t>Úvěr pro městský obvod Vítkovice</t>
  </si>
  <si>
    <t>Celkem za SMO</t>
  </si>
  <si>
    <t>CELKEM  obvody</t>
  </si>
  <si>
    <t>Dotace</t>
  </si>
  <si>
    <t xml:space="preserve">Kapitálové příjmy </t>
  </si>
  <si>
    <t>jsou odvozeny z reálných drobných prodejů nemovitého majetku (bez velkých prodejů, které se nedají predikovat)</t>
  </si>
  <si>
    <t>splátky dlouhodobých půjček vycházejí z dluhové služby (list dluhová služba - splátky jistin v jednotlivých letech)</t>
  </si>
  <si>
    <t>Spotřeba vlády</t>
  </si>
  <si>
    <r>
      <t xml:space="preserve">indikátor pro růst </t>
    </r>
    <r>
      <rPr>
        <b/>
        <sz val="10"/>
        <rFont val="Arial"/>
        <family val="2"/>
      </rPr>
      <t>běžných výdajů</t>
    </r>
    <r>
      <rPr>
        <sz val="10"/>
        <rFont val="Arial"/>
        <family val="0"/>
      </rPr>
      <t xml:space="preserve"> v sektoru státní správy a samosprávy (bez mimořádných výdajů přinášející nové investiční celky - nelze odhadnout)</t>
    </r>
  </si>
  <si>
    <r>
      <rPr>
        <b/>
        <sz val="10"/>
        <rFont val="Arial"/>
        <family val="2"/>
      </rPr>
      <t>nedaňové příjmy</t>
    </r>
    <r>
      <rPr>
        <sz val="10"/>
        <rFont val="Arial"/>
        <family val="0"/>
      </rPr>
      <t>, pokud nebudou nějaké mimořádné příjmy formou vratek předfinancování a návratných finančních výpomocí (to se nedá predikovat)</t>
    </r>
  </si>
  <si>
    <r>
      <t xml:space="preserve">týka se </t>
    </r>
    <r>
      <rPr>
        <b/>
        <sz val="10"/>
        <rFont val="Arial"/>
        <family val="2"/>
      </rPr>
      <t>daně z příjmů fyzických osob se závislé činnosti</t>
    </r>
  </si>
  <si>
    <r>
      <rPr>
        <b/>
        <sz val="10"/>
        <rFont val="Arial"/>
        <family val="2"/>
      </rPr>
      <t>Kapitálové výdaje</t>
    </r>
    <r>
      <rPr>
        <sz val="10"/>
        <rFont val="Arial"/>
        <family val="2"/>
      </rPr>
      <t xml:space="preserve"> jsou rozdílem mezi celkovými zdroji a běžnými výdaji</t>
    </r>
  </si>
  <si>
    <r>
      <t xml:space="preserve">Běžné výdaje celkem </t>
    </r>
    <r>
      <rPr>
        <sz val="10"/>
        <rFont val="Arial"/>
        <family val="2"/>
      </rPr>
      <t>(po částečné konsolidaci **)</t>
    </r>
  </si>
  <si>
    <t>* konsolidace příjmů o sociální fondy magistrátu města Ostravy a městské policie Ostrava</t>
  </si>
  <si>
    <t>Dluhová služba SMO 2017 -2027</t>
  </si>
  <si>
    <t xml:space="preserve"> bez  čerpání 1 mld Kč - EIB</t>
  </si>
  <si>
    <t>aktualizace k 7.11.2017</t>
  </si>
  <si>
    <t xml:space="preserve">Úvěr pro městský obvod Moravská Ostrava a Přívoz </t>
  </si>
  <si>
    <t>opírá se zejména o růst ve veřejném sektoru</t>
  </si>
  <si>
    <t>změna stavu na bankovních účtech je odhadována dle převodů odboru investic a fondu pro městskou nemocnici, koncertní halu a rezervy pro strategické investice SMO</t>
  </si>
  <si>
    <r>
      <t xml:space="preserve">týká se ostatních </t>
    </r>
    <r>
      <rPr>
        <b/>
        <sz val="10"/>
        <rFont val="Arial"/>
        <family val="2"/>
      </rPr>
      <t>sdílených daní s výjimkou DPH, kde musíme připočíst změnu koeficientu podílu obcí na celostátním výnosu na 23,58. Pro Ostravu změsta přinese 364 mil.Kč</t>
    </r>
  </si>
  <si>
    <t>Rozpočtový výhled je navržen bez přijetí externích zdrojů financování v letech 2018-2021</t>
  </si>
  <si>
    <r>
      <t xml:space="preserve">Příjmy celkem </t>
    </r>
    <r>
      <rPr>
        <sz val="10"/>
        <rFont val="Arial"/>
        <family val="2"/>
      </rPr>
      <t>(po konsolidaci o částku 31 997 *)</t>
    </r>
  </si>
  <si>
    <t xml:space="preserve">** konsolidace u běžných výdajů provedena pouze o převody sociálních fondů. Konsolidace nezahrnuje transfery městským obvodům </t>
  </si>
  <si>
    <t>Zdroj: ČNB, ČSÚ, Eurostat, U. S. Energy Information Administration. Výpočty MF ČR.</t>
  </si>
  <si>
    <t>Source: CNB, CZSO, Eurostat, U. S. Energy Information Administration. Calculations of the MoF.</t>
  </si>
  <si>
    <t>Current forecast</t>
  </si>
  <si>
    <t>Previous forecast</t>
  </si>
  <si>
    <t>Aktuální predikce</t>
  </si>
  <si>
    <t>Minulá predikce</t>
  </si>
  <si>
    <t>Hrubý domácí produkt</t>
  </si>
  <si>
    <t>Gross domestic product</t>
  </si>
  <si>
    <t>mld. Kč</t>
  </si>
  <si>
    <t>bill. CZK</t>
  </si>
  <si>
    <t>růst v %, s.c.</t>
  </si>
  <si>
    <t>growth in %, const.pr.</t>
  </si>
  <si>
    <t>Spotřeba domácností</t>
  </si>
  <si>
    <t>Consumption of households</t>
  </si>
  <si>
    <t>Consumption of government</t>
  </si>
  <si>
    <t>Tvorba hrubého fixního kapitálu</t>
  </si>
  <si>
    <t>Gross fixed capital formation</t>
  </si>
  <si>
    <t>Příspěvek ZO k růstu HDP</t>
  </si>
  <si>
    <t>Net exports</t>
  </si>
  <si>
    <t>p.b., s.c.</t>
  </si>
  <si>
    <t>contr. to real GDP growth, pp</t>
  </si>
  <si>
    <t>Příspěvek změny zásob k růstu HDP</t>
  </si>
  <si>
    <t>Change in inventories</t>
  </si>
  <si>
    <t>Deflátor HDP</t>
  </si>
  <si>
    <t>GDP deflator</t>
  </si>
  <si>
    <t>růst v %</t>
  </si>
  <si>
    <t>growth in %</t>
  </si>
  <si>
    <t>Průměrná míra inflace</t>
  </si>
  <si>
    <t>Average inflation rate</t>
  </si>
  <si>
    <t>%</t>
  </si>
  <si>
    <r>
      <t xml:space="preserve">Zaměstnanost </t>
    </r>
    <r>
      <rPr>
        <i/>
        <sz val="8"/>
        <rFont val="Calibri"/>
        <family val="2"/>
      </rPr>
      <t>(VŠPS)</t>
    </r>
  </si>
  <si>
    <r>
      <t xml:space="preserve">Employment </t>
    </r>
    <r>
      <rPr>
        <i/>
        <sz val="8"/>
        <rFont val="Calibri"/>
        <family val="2"/>
      </rPr>
      <t>(LFS)</t>
    </r>
  </si>
  <si>
    <r>
      <t xml:space="preserve">Míra nezaměstnanosti </t>
    </r>
    <r>
      <rPr>
        <i/>
        <sz val="8"/>
        <rFont val="Calibri"/>
        <family val="2"/>
      </rPr>
      <t>(VŠPS)</t>
    </r>
  </si>
  <si>
    <r>
      <t xml:space="preserve">Unemployment rate </t>
    </r>
    <r>
      <rPr>
        <i/>
        <sz val="8"/>
        <rFont val="Calibri"/>
        <family val="2"/>
      </rPr>
      <t>(LFS)</t>
    </r>
  </si>
  <si>
    <t>průměr v %</t>
  </si>
  <si>
    <t>average in %</t>
  </si>
  <si>
    <r>
      <t xml:space="preserve">Objem mezd a platů </t>
    </r>
    <r>
      <rPr>
        <i/>
        <sz val="8"/>
        <rFont val="Calibri"/>
        <family val="2"/>
      </rPr>
      <t>(dom. koncept)</t>
    </r>
  </si>
  <si>
    <r>
      <t xml:space="preserve">Wage bill </t>
    </r>
    <r>
      <rPr>
        <i/>
        <sz val="8"/>
        <rFont val="Calibri"/>
        <family val="2"/>
      </rPr>
      <t>(domestic concept)</t>
    </r>
  </si>
  <si>
    <t>růst v %, b.c.</t>
  </si>
  <si>
    <t>growth in %, curr.pr.</t>
  </si>
  <si>
    <t>Saldo běžného účtu</t>
  </si>
  <si>
    <t>Current account balance</t>
  </si>
  <si>
    <t>% HDP</t>
  </si>
  <si>
    <t>% of GDP</t>
  </si>
  <si>
    <t>Saldo vládního sektoru</t>
  </si>
  <si>
    <t>General government balance</t>
  </si>
  <si>
    <t>.</t>
  </si>
  <si>
    <t>Předpoklady</t>
  </si>
  <si>
    <t>Assumptions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</si>
  <si>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</si>
  <si>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</si>
  <si>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</si>
  <si>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</si>
  <si>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</si>
  <si>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</si>
  <si>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</si>
  <si>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USD/barel</t>
  </si>
  <si>
    <t>USD/barrel</t>
  </si>
  <si>
    <t>HDP eurozóny</t>
  </si>
  <si>
    <t>GDP in Eurozone</t>
  </si>
  <si>
    <t>Hlavní makroekonomické indikátory - Predikce MF, listopad 2017</t>
  </si>
  <si>
    <t>Rrůst mezd 2018</t>
  </si>
  <si>
    <t>Růst HDP 2018</t>
  </si>
  <si>
    <t>Inflace 2018</t>
  </si>
  <si>
    <t>Spotřeba vlády 2018</t>
  </si>
  <si>
    <r>
      <t xml:space="preserve">Růst </t>
    </r>
    <r>
      <rPr>
        <b/>
        <sz val="10"/>
        <rFont val="Arial"/>
        <family val="2"/>
      </rPr>
      <t xml:space="preserve">daňových příjmů </t>
    </r>
    <r>
      <rPr>
        <sz val="10"/>
        <rFont val="Arial"/>
        <family val="0"/>
      </rPr>
      <t>v letech 2019-2021 vychází z makroekonomické predikce MF za 4Q 2017 - indikátory pro rok 2018</t>
    </r>
  </si>
  <si>
    <t>Ostatní daňové příjmy vycházejí z aktuální skutečnosti, místní ani správní poplatky nejsou valorizovány na základě žádného makroekonomického indikátoru</t>
  </si>
  <si>
    <t>dotace jsou odvozeny z přiznané  výše souhrného dotačního vztahu pro následující období (zohledňují růst/pokles pracovních úvazků na přenesenou působnost mezi MMO a MO)</t>
  </si>
  <si>
    <t>Příloha č. 16</t>
  </si>
  <si>
    <t>Střednědobý výhled rozpočtu statutárního města Ostravy na roky 2019 - 2021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</si>
</sst>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6"/>
      <name val="Arial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7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Calibri"/>
      <family val="2"/>
    </font>
    <font>
      <i/>
      <sz val="7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Arial CE"/>
      <family val="0"/>
    </font>
    <font>
      <b/>
      <sz val="10"/>
      <color rgb="FF000000"/>
      <name val="Arial CE"/>
      <family val="2"/>
    </font>
    <font>
      <b/>
      <sz val="8"/>
      <color theme="1"/>
      <name val="Calibri"/>
      <family val="2"/>
    </font>
    <font>
      <i/>
      <sz val="7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medium">
        <color rgb="FF31527B"/>
      </top>
      <bottom/>
    </border>
    <border>
      <left style="hair"/>
      <right/>
      <top style="medium">
        <color rgb="FF31527B"/>
      </top>
      <bottom/>
    </border>
    <border>
      <left/>
      <right style="thin"/>
      <top style="medium">
        <color rgb="FF31527B"/>
      </top>
      <bottom/>
    </border>
    <border>
      <left style="hair"/>
      <right/>
      <top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medium">
        <color rgb="FF31527B"/>
      </bottom>
    </border>
    <border>
      <left style="hair"/>
      <right/>
      <top/>
      <bottom style="medium">
        <color rgb="FF31527B"/>
      </bottom>
    </border>
    <border>
      <left/>
      <right style="thin"/>
      <top/>
      <bottom style="medium">
        <color rgb="FF31527B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 style="hair"/>
    </border>
    <border>
      <left style="thin"/>
      <right/>
      <top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49" applyFont="1">
      <alignment/>
      <protection/>
    </xf>
    <xf numFmtId="0" fontId="5" fillId="0" borderId="0" xfId="49">
      <alignment/>
      <protection/>
    </xf>
    <xf numFmtId="0" fontId="6" fillId="0" borderId="0" xfId="49" applyFont="1" applyAlignment="1">
      <alignment horizontal="right"/>
      <protection/>
    </xf>
    <xf numFmtId="0" fontId="7" fillId="33" borderId="14" xfId="49" applyFont="1" applyFill="1" applyBorder="1" applyAlignment="1">
      <alignment horizontal="center" vertical="center" wrapText="1"/>
      <protection/>
    </xf>
    <xf numFmtId="0" fontId="7" fillId="34" borderId="14" xfId="49" applyFont="1" applyFill="1" applyBorder="1" applyAlignment="1">
      <alignment horizontal="center" vertical="center" wrapText="1"/>
      <protection/>
    </xf>
    <xf numFmtId="0" fontId="7" fillId="34" borderId="15" xfId="49" applyFont="1" applyFill="1" applyBorder="1" applyAlignment="1">
      <alignment horizontal="center" vertical="center" wrapText="1"/>
      <protection/>
    </xf>
    <xf numFmtId="0" fontId="7" fillId="33" borderId="16" xfId="49" applyFont="1" applyFill="1" applyBorder="1" applyAlignment="1">
      <alignment horizontal="center" vertical="center" wrapText="1"/>
      <protection/>
    </xf>
    <xf numFmtId="0" fontId="9" fillId="35" borderId="17" xfId="49" applyFont="1" applyFill="1" applyBorder="1" applyAlignment="1">
      <alignment horizontal="center" vertical="center" wrapText="1"/>
      <protection/>
    </xf>
    <xf numFmtId="3" fontId="1" fillId="33" borderId="18" xfId="49" applyNumberFormat="1" applyFont="1" applyFill="1" applyBorder="1" applyAlignment="1">
      <alignment horizontal="center" vertical="center"/>
      <protection/>
    </xf>
    <xf numFmtId="3" fontId="1" fillId="36" borderId="18" xfId="49" applyNumberFormat="1" applyFont="1" applyFill="1" applyBorder="1" applyAlignment="1">
      <alignment horizontal="center" vertical="center"/>
      <protection/>
    </xf>
    <xf numFmtId="3" fontId="1" fillId="36" borderId="19" xfId="49" applyNumberFormat="1" applyFont="1" applyFill="1" applyBorder="1" applyAlignment="1">
      <alignment horizontal="center" vertical="center"/>
      <protection/>
    </xf>
    <xf numFmtId="3" fontId="1" fillId="33" borderId="20" xfId="49" applyNumberFormat="1" applyFont="1" applyFill="1" applyBorder="1" applyAlignment="1">
      <alignment horizontal="center" vertical="center"/>
      <protection/>
    </xf>
    <xf numFmtId="3" fontId="1" fillId="36" borderId="21" xfId="49" applyNumberFormat="1" applyFont="1" applyFill="1" applyBorder="1" applyAlignment="1">
      <alignment horizontal="center" vertical="center"/>
      <protection/>
    </xf>
    <xf numFmtId="3" fontId="1" fillId="33" borderId="19" xfId="49" applyNumberFormat="1" applyFont="1" applyFill="1" applyBorder="1" applyAlignment="1">
      <alignment horizontal="center" vertical="center"/>
      <protection/>
    </xf>
    <xf numFmtId="0" fontId="10" fillId="37" borderId="22" xfId="49" applyFont="1" applyFill="1" applyBorder="1" applyAlignment="1">
      <alignment horizontal="center"/>
      <protection/>
    </xf>
    <xf numFmtId="3" fontId="11" fillId="33" borderId="23" xfId="49" applyNumberFormat="1" applyFont="1" applyFill="1" applyBorder="1" applyAlignment="1">
      <alignment horizontal="center"/>
      <protection/>
    </xf>
    <xf numFmtId="0" fontId="9" fillId="35" borderId="22" xfId="49" applyFont="1" applyFill="1" applyBorder="1" applyAlignment="1">
      <alignment horizontal="center" vertical="center" wrapText="1"/>
      <protection/>
    </xf>
    <xf numFmtId="3" fontId="1" fillId="7" borderId="18" xfId="49" applyNumberFormat="1" applyFont="1" applyFill="1" applyBorder="1" applyAlignment="1">
      <alignment horizontal="center" vertical="center"/>
      <protection/>
    </xf>
    <xf numFmtId="3" fontId="1" fillId="7" borderId="21" xfId="49" applyNumberFormat="1" applyFont="1" applyFill="1" applyBorder="1" applyAlignment="1">
      <alignment horizontal="center" vertical="center"/>
      <protection/>
    </xf>
    <xf numFmtId="3" fontId="1" fillId="36" borderId="19" xfId="49" applyNumberFormat="1" applyFont="1" applyFill="1" applyBorder="1" applyAlignment="1">
      <alignment horizontal="center" vertical="center" wrapText="1"/>
      <protection/>
    </xf>
    <xf numFmtId="3" fontId="1" fillId="36" borderId="21" xfId="49" applyNumberFormat="1" applyFont="1" applyFill="1" applyBorder="1" applyAlignment="1">
      <alignment horizontal="center" vertical="center" wrapText="1"/>
      <protection/>
    </xf>
    <xf numFmtId="3" fontId="1" fillId="33" borderId="24" xfId="49" applyNumberFormat="1" applyFont="1" applyFill="1" applyBorder="1" applyAlignment="1">
      <alignment horizontal="center" vertical="center" wrapText="1"/>
      <protection/>
    </xf>
    <xf numFmtId="3" fontId="1" fillId="36" borderId="24" xfId="49" applyNumberFormat="1" applyFont="1" applyFill="1" applyBorder="1" applyAlignment="1">
      <alignment horizontal="center" vertical="center" wrapText="1"/>
      <protection/>
    </xf>
    <xf numFmtId="3" fontId="1" fillId="36" borderId="25" xfId="49" applyNumberFormat="1" applyFont="1" applyFill="1" applyBorder="1" applyAlignment="1">
      <alignment horizontal="center" vertical="center" wrapText="1"/>
      <protection/>
    </xf>
    <xf numFmtId="3" fontId="1" fillId="33" borderId="0" xfId="49" applyNumberFormat="1" applyFont="1" applyFill="1" applyBorder="1" applyAlignment="1">
      <alignment horizontal="center" vertical="center" wrapText="1"/>
      <protection/>
    </xf>
    <xf numFmtId="3" fontId="1" fillId="38" borderId="21" xfId="49" applyNumberFormat="1" applyFont="1" applyFill="1" applyBorder="1" applyAlignment="1">
      <alignment horizontal="center" vertical="center" wrapText="1"/>
      <protection/>
    </xf>
    <xf numFmtId="3" fontId="11" fillId="33" borderId="26" xfId="49" applyNumberFormat="1" applyFont="1" applyFill="1" applyBorder="1" applyAlignment="1">
      <alignment horizontal="center"/>
      <protection/>
    </xf>
    <xf numFmtId="0" fontId="7" fillId="33" borderId="19" xfId="49" applyFont="1" applyFill="1" applyBorder="1" applyAlignment="1">
      <alignment horizontal="center" vertical="center" wrapText="1"/>
      <protection/>
    </xf>
    <xf numFmtId="0" fontId="7" fillId="34" borderId="19" xfId="49" applyFont="1" applyFill="1" applyBorder="1" applyAlignment="1">
      <alignment horizontal="center" vertical="center" wrapText="1"/>
      <protection/>
    </xf>
    <xf numFmtId="0" fontId="7" fillId="34" borderId="21" xfId="49" applyFont="1" applyFill="1" applyBorder="1" applyAlignment="1">
      <alignment horizontal="center" vertical="center" wrapText="1"/>
      <protection/>
    </xf>
    <xf numFmtId="3" fontId="1" fillId="33" borderId="19" xfId="49" applyNumberFormat="1" applyFont="1" applyFill="1" applyBorder="1" applyAlignment="1">
      <alignment horizontal="center" vertical="center" wrapText="1"/>
      <protection/>
    </xf>
    <xf numFmtId="3" fontId="11" fillId="33" borderId="27" xfId="4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7" borderId="19" xfId="49" applyNumberFormat="1" applyFont="1" applyFill="1" applyBorder="1" applyAlignment="1">
      <alignment horizontal="center" vertical="center"/>
      <protection/>
    </xf>
    <xf numFmtId="3" fontId="1" fillId="38" borderId="28" xfId="49" applyNumberFormat="1" applyFont="1" applyFill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62" fillId="0" borderId="0" xfId="49" applyFont="1">
      <alignment/>
      <protection/>
    </xf>
    <xf numFmtId="0" fontId="12" fillId="36" borderId="0" xfId="49" applyFont="1" applyFill="1">
      <alignment/>
      <protection/>
    </xf>
    <xf numFmtId="0" fontId="5" fillId="36" borderId="0" xfId="49" applyFill="1">
      <alignment/>
      <protection/>
    </xf>
    <xf numFmtId="49" fontId="4" fillId="0" borderId="0" xfId="49" applyNumberFormat="1" applyFont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34" borderId="18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3" fontId="1" fillId="33" borderId="31" xfId="49" applyNumberFormat="1" applyFont="1" applyFill="1" applyBorder="1" applyAlignment="1">
      <alignment horizontal="center" vertical="center"/>
      <protection/>
    </xf>
    <xf numFmtId="3" fontId="1" fillId="7" borderId="20" xfId="49" applyNumberFormat="1" applyFont="1" applyFill="1" applyBorder="1" applyAlignment="1">
      <alignment horizontal="center" vertical="center"/>
      <protection/>
    </xf>
    <xf numFmtId="0" fontId="63" fillId="39" borderId="17" xfId="49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39" borderId="17" xfId="49" applyFont="1" applyFill="1" applyBorder="1" applyAlignment="1">
      <alignment horizontal="center" vertical="center" wrapText="1"/>
      <protection/>
    </xf>
    <xf numFmtId="3" fontId="1" fillId="0" borderId="19" xfId="49" applyNumberFormat="1" applyFont="1" applyFill="1" applyBorder="1" applyAlignment="1">
      <alignment horizontal="center" vertical="center"/>
      <protection/>
    </xf>
    <xf numFmtId="3" fontId="1" fillId="0" borderId="24" xfId="49" applyNumberFormat="1" applyFont="1" applyFill="1" applyBorder="1" applyAlignment="1">
      <alignment horizontal="center" vertical="center" wrapText="1"/>
      <protection/>
    </xf>
    <xf numFmtId="3" fontId="1" fillId="36" borderId="18" xfId="49" applyNumberFormat="1" applyFont="1" applyFill="1" applyBorder="1" applyAlignment="1">
      <alignment horizontal="center" vertical="center" wrapText="1"/>
      <protection/>
    </xf>
    <xf numFmtId="3" fontId="1" fillId="33" borderId="31" xfId="49" applyNumberFormat="1" applyFont="1" applyFill="1" applyBorder="1" applyAlignment="1">
      <alignment horizontal="center" vertical="center" wrapText="1"/>
      <protection/>
    </xf>
    <xf numFmtId="3" fontId="1" fillId="38" borderId="32" xfId="49" applyNumberFormat="1" applyFont="1" applyFill="1" applyBorder="1" applyAlignment="1">
      <alignment horizontal="center" vertical="center" wrapText="1"/>
      <protection/>
    </xf>
    <xf numFmtId="3" fontId="1" fillId="38" borderId="33" xfId="49" applyNumberFormat="1" applyFont="1" applyFill="1" applyBorder="1" applyAlignment="1">
      <alignment horizontal="center" vertical="center" wrapText="1"/>
      <protection/>
    </xf>
    <xf numFmtId="3" fontId="11" fillId="33" borderId="34" xfId="49" applyNumberFormat="1" applyFont="1" applyFill="1" applyBorder="1" applyAlignment="1">
      <alignment horizontal="center"/>
      <protection/>
    </xf>
    <xf numFmtId="0" fontId="1" fillId="36" borderId="0" xfId="49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textRotation="180"/>
    </xf>
    <xf numFmtId="0" fontId="64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65" fillId="0" borderId="0" xfId="47" applyFont="1" applyAlignment="1">
      <alignment vertical="center"/>
      <protection/>
    </xf>
    <xf numFmtId="0" fontId="13" fillId="40" borderId="35" xfId="47" applyFont="1" applyFill="1" applyBorder="1" applyAlignment="1">
      <alignment horizontal="center" vertical="center"/>
      <protection/>
    </xf>
    <xf numFmtId="0" fontId="14" fillId="40" borderId="35" xfId="47" applyFont="1" applyFill="1" applyBorder="1" applyAlignment="1">
      <alignment horizontal="right" vertical="center"/>
      <protection/>
    </xf>
    <xf numFmtId="0" fontId="13" fillId="40" borderId="36" xfId="47" applyFont="1" applyFill="1" applyBorder="1" applyAlignment="1">
      <alignment horizontal="right" vertical="center"/>
      <protection/>
    </xf>
    <xf numFmtId="0" fontId="13" fillId="40" borderId="35" xfId="47" applyFont="1" applyFill="1" applyBorder="1" applyAlignment="1">
      <alignment horizontal="right" vertical="center"/>
      <protection/>
    </xf>
    <xf numFmtId="0" fontId="13" fillId="40" borderId="37" xfId="47" applyFont="1" applyFill="1" applyBorder="1" applyAlignment="1">
      <alignment horizontal="right" vertical="center"/>
      <protection/>
    </xf>
    <xf numFmtId="0" fontId="13" fillId="40" borderId="0" xfId="47" applyFont="1" applyFill="1" applyBorder="1" applyAlignment="1">
      <alignment horizontal="center" vertical="center"/>
      <protection/>
    </xf>
    <xf numFmtId="0" fontId="14" fillId="40" borderId="0" xfId="47" applyFont="1" applyFill="1" applyBorder="1" applyAlignment="1">
      <alignment horizontal="right" vertical="center"/>
      <protection/>
    </xf>
    <xf numFmtId="0" fontId="14" fillId="40" borderId="38" xfId="47" applyFont="1" applyFill="1" applyBorder="1" applyAlignment="1">
      <alignment horizontal="right" vertical="center"/>
      <protection/>
    </xf>
    <xf numFmtId="0" fontId="15" fillId="40" borderId="0" xfId="47" applyFont="1" applyFill="1" applyBorder="1" applyAlignment="1">
      <alignment horizontal="right" vertical="center"/>
      <protection/>
    </xf>
    <xf numFmtId="0" fontId="15" fillId="40" borderId="0" xfId="47" applyFont="1" applyFill="1" applyBorder="1" applyAlignment="1">
      <alignment vertical="center"/>
      <protection/>
    </xf>
    <xf numFmtId="0" fontId="14" fillId="40" borderId="0" xfId="47" applyFont="1" applyFill="1" applyBorder="1" applyAlignment="1">
      <alignment horizontal="center" vertical="center"/>
      <protection/>
    </xf>
    <xf numFmtId="0" fontId="14" fillId="40" borderId="38" xfId="47" applyFont="1" applyFill="1" applyBorder="1" applyAlignment="1">
      <alignment horizontal="center" vertical="center"/>
      <protection/>
    </xf>
    <xf numFmtId="0" fontId="15" fillId="40" borderId="39" xfId="47" applyFont="1" applyFill="1" applyBorder="1" applyAlignment="1">
      <alignment vertical="center"/>
      <protection/>
    </xf>
    <xf numFmtId="0" fontId="13" fillId="0" borderId="40" xfId="47" applyFont="1" applyFill="1" applyBorder="1" applyAlignment="1">
      <alignment vertical="center"/>
      <protection/>
    </xf>
    <xf numFmtId="0" fontId="15" fillId="0" borderId="40" xfId="47" applyFont="1" applyFill="1" applyBorder="1" applyAlignment="1">
      <alignment horizontal="right" vertical="center"/>
      <protection/>
    </xf>
    <xf numFmtId="3" fontId="13" fillId="0" borderId="41" xfId="47" applyNumberFormat="1" applyFont="1" applyFill="1" applyBorder="1" applyAlignment="1">
      <alignment vertical="center"/>
      <protection/>
    </xf>
    <xf numFmtId="3" fontId="13" fillId="0" borderId="40" xfId="47" applyNumberFormat="1" applyFont="1" applyFill="1" applyBorder="1" applyAlignment="1">
      <alignment vertical="center"/>
      <protection/>
    </xf>
    <xf numFmtId="3" fontId="13" fillId="0" borderId="42" xfId="47" applyNumberFormat="1" applyFont="1" applyFill="1" applyBorder="1" applyAlignment="1">
      <alignment vertical="center"/>
      <protection/>
    </xf>
    <xf numFmtId="3" fontId="16" fillId="0" borderId="40" xfId="47" applyNumberFormat="1" applyFont="1" applyFill="1" applyBorder="1" applyAlignment="1">
      <alignment vertical="center"/>
      <protection/>
    </xf>
    <xf numFmtId="0" fontId="13" fillId="0" borderId="0" xfId="47" applyFont="1" applyFill="1" applyBorder="1" applyAlignment="1">
      <alignment vertical="center"/>
      <protection/>
    </xf>
    <xf numFmtId="0" fontId="15" fillId="0" borderId="0" xfId="47" applyFont="1" applyFill="1" applyBorder="1" applyAlignment="1">
      <alignment horizontal="right" vertical="center"/>
      <protection/>
    </xf>
    <xf numFmtId="165" fontId="13" fillId="0" borderId="38" xfId="47" applyNumberFormat="1" applyFont="1" applyFill="1" applyBorder="1" applyAlignment="1">
      <alignment vertical="center"/>
      <protection/>
    </xf>
    <xf numFmtId="165" fontId="13" fillId="0" borderId="0" xfId="47" applyNumberFormat="1" applyFont="1" applyFill="1" applyBorder="1" applyAlignment="1">
      <alignment vertical="center"/>
      <protection/>
    </xf>
    <xf numFmtId="165" fontId="13" fillId="0" borderId="43" xfId="47" applyNumberFormat="1" applyFont="1" applyFill="1" applyBorder="1" applyAlignment="1">
      <alignment vertical="center"/>
      <protection/>
    </xf>
    <xf numFmtId="165" fontId="16" fillId="0" borderId="0" xfId="47" applyNumberFormat="1" applyFont="1" applyFill="1" applyBorder="1" applyAlignment="1">
      <alignment vertical="center"/>
      <protection/>
    </xf>
    <xf numFmtId="165" fontId="13" fillId="0" borderId="0" xfId="47" applyNumberFormat="1" applyFont="1" applyFill="1" applyBorder="1" applyAlignment="1">
      <alignment horizontal="right" vertical="center"/>
      <protection/>
    </xf>
    <xf numFmtId="165" fontId="13" fillId="0" borderId="43" xfId="47" applyNumberFormat="1" applyFont="1" applyFill="1" applyBorder="1" applyAlignment="1">
      <alignment horizontal="right" vertical="center"/>
      <protection/>
    </xf>
    <xf numFmtId="165" fontId="16" fillId="0" borderId="0" xfId="47" applyNumberFormat="1" applyFont="1" applyFill="1" applyBorder="1" applyAlignment="1">
      <alignment horizontal="right" vertical="center"/>
      <protection/>
    </xf>
    <xf numFmtId="0" fontId="16" fillId="0" borderId="0" xfId="47" applyFont="1" applyFill="1" applyBorder="1" applyAlignment="1">
      <alignment horizontal="right" vertical="center"/>
      <protection/>
    </xf>
    <xf numFmtId="165" fontId="16" fillId="0" borderId="43" xfId="47" applyNumberFormat="1" applyFont="1" applyFill="1" applyBorder="1" applyAlignment="1">
      <alignment vertical="center"/>
      <protection/>
    </xf>
    <xf numFmtId="1" fontId="13" fillId="0" borderId="38" xfId="47" applyNumberFormat="1" applyFont="1" applyFill="1" applyBorder="1" applyAlignment="1">
      <alignment vertical="center"/>
      <protection/>
    </xf>
    <xf numFmtId="1" fontId="13" fillId="0" borderId="0" xfId="47" applyNumberFormat="1" applyFont="1" applyFill="1" applyBorder="1" applyAlignment="1">
      <alignment vertical="center"/>
      <protection/>
    </xf>
    <xf numFmtId="1" fontId="13" fillId="0" borderId="43" xfId="47" applyNumberFormat="1" applyFont="1" applyFill="1" applyBorder="1" applyAlignment="1">
      <alignment vertical="center"/>
      <protection/>
    </xf>
    <xf numFmtId="1" fontId="16" fillId="0" borderId="0" xfId="47" applyNumberFormat="1" applyFont="1" applyFill="1" applyBorder="1" applyAlignment="1">
      <alignment vertical="center"/>
      <protection/>
    </xf>
    <xf numFmtId="0" fontId="13" fillId="0" borderId="44" xfId="47" applyFont="1" applyFill="1" applyBorder="1" applyAlignment="1">
      <alignment vertical="center"/>
      <protection/>
    </xf>
    <xf numFmtId="0" fontId="15" fillId="0" borderId="44" xfId="47" applyFont="1" applyFill="1" applyBorder="1" applyAlignment="1">
      <alignment horizontal="right" vertical="center"/>
      <protection/>
    </xf>
    <xf numFmtId="165" fontId="13" fillId="0" borderId="45" xfId="47" applyNumberFormat="1" applyFont="1" applyFill="1" applyBorder="1" applyAlignment="1">
      <alignment vertical="center"/>
      <protection/>
    </xf>
    <xf numFmtId="165" fontId="13" fillId="0" borderId="44" xfId="47" applyNumberFormat="1" applyFont="1" applyFill="1" applyBorder="1" applyAlignment="1">
      <alignment vertical="center"/>
      <protection/>
    </xf>
    <xf numFmtId="165" fontId="13" fillId="0" borderId="46" xfId="47" applyNumberFormat="1" applyFont="1" applyFill="1" applyBorder="1" applyAlignment="1">
      <alignment vertical="center"/>
      <protection/>
    </xf>
    <xf numFmtId="165" fontId="16" fillId="0" borderId="44" xfId="47" applyNumberFormat="1" applyFont="1" applyFill="1" applyBorder="1" applyAlignment="1">
      <alignment vertical="center"/>
      <protection/>
    </xf>
    <xf numFmtId="0" fontId="66" fillId="0" borderId="0" xfId="47" applyFont="1" applyAlignment="1">
      <alignment vertical="center"/>
      <protection/>
    </xf>
    <xf numFmtId="0" fontId="1" fillId="41" borderId="47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3" fillId="41" borderId="4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3" fontId="1" fillId="41" borderId="19" xfId="0" applyNumberFormat="1" applyFont="1" applyFill="1" applyBorder="1" applyAlignment="1">
      <alignment horizontal="right" vertical="center" indent="1"/>
    </xf>
    <xf numFmtId="3" fontId="1" fillId="41" borderId="50" xfId="0" applyNumberFormat="1" applyFont="1" applyFill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50" xfId="0" applyNumberFormat="1" applyBorder="1" applyAlignment="1">
      <alignment horizontal="right" vertical="center" indent="1"/>
    </xf>
    <xf numFmtId="3" fontId="0" fillId="41" borderId="19" xfId="0" applyNumberFormat="1" applyFill="1" applyBorder="1" applyAlignment="1">
      <alignment horizontal="right" vertical="center" indent="1"/>
    </xf>
    <xf numFmtId="3" fontId="0" fillId="41" borderId="50" xfId="0" applyNumberFormat="1" applyFill="1" applyBorder="1" applyAlignment="1">
      <alignment horizontal="right" vertical="center" indent="1"/>
    </xf>
    <xf numFmtId="3" fontId="3" fillId="41" borderId="19" xfId="0" applyNumberFormat="1" applyFont="1" applyFill="1" applyBorder="1" applyAlignment="1">
      <alignment horizontal="right" vertical="center" indent="1"/>
    </xf>
    <xf numFmtId="3" fontId="3" fillId="41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0" borderId="50" xfId="0" applyNumberFormat="1" applyFont="1" applyBorder="1" applyAlignment="1">
      <alignment horizontal="right" vertical="center" indent="1"/>
    </xf>
    <xf numFmtId="3" fontId="4" fillId="0" borderId="28" xfId="0" applyNumberFormat="1" applyFont="1" applyBorder="1" applyAlignment="1">
      <alignment horizontal="right" vertical="center" indent="1"/>
    </xf>
    <xf numFmtId="3" fontId="4" fillId="0" borderId="51" xfId="0" applyNumberFormat="1" applyFont="1" applyBorder="1" applyAlignment="1">
      <alignment horizontal="right" vertical="center" indent="1"/>
    </xf>
    <xf numFmtId="3" fontId="4" fillId="0" borderId="52" xfId="0" applyNumberFormat="1" applyFont="1" applyBorder="1" applyAlignment="1">
      <alignment horizontal="right" vertical="center" indent="1"/>
    </xf>
    <xf numFmtId="3" fontId="4" fillId="0" borderId="53" xfId="0" applyNumberFormat="1" applyFont="1" applyBorder="1" applyAlignment="1">
      <alignment horizontal="right" vertical="center" indent="1"/>
    </xf>
    <xf numFmtId="3" fontId="4" fillId="41" borderId="19" xfId="0" applyNumberFormat="1" applyFont="1" applyFill="1" applyBorder="1" applyAlignment="1">
      <alignment horizontal="right" vertical="center" indent="1"/>
    </xf>
    <xf numFmtId="3" fontId="4" fillId="41" borderId="50" xfId="0" applyNumberFormat="1" applyFont="1" applyFill="1" applyBorder="1" applyAlignment="1">
      <alignment horizontal="right" vertical="center" indent="1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horizontal="right" vertical="center" indent="1"/>
    </xf>
    <xf numFmtId="3" fontId="0" fillId="0" borderId="56" xfId="0" applyNumberFormat="1" applyBorder="1" applyAlignment="1">
      <alignment horizontal="right" vertical="center" indent="1"/>
    </xf>
    <xf numFmtId="0" fontId="3" fillId="0" borderId="57" xfId="0" applyFont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indent="1"/>
    </xf>
    <xf numFmtId="3" fontId="3" fillId="0" borderId="59" xfId="0" applyNumberFormat="1" applyFont="1" applyBorder="1" applyAlignment="1">
      <alignment horizontal="right" vertical="center" indent="1"/>
    </xf>
    <xf numFmtId="0" fontId="3" fillId="32" borderId="60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36" borderId="62" xfId="49" applyNumberFormat="1" applyFont="1" applyFill="1" applyBorder="1" applyAlignment="1">
      <alignment horizontal="center" vertical="center" wrapText="1"/>
      <protection/>
    </xf>
    <xf numFmtId="0" fontId="1" fillId="36" borderId="62" xfId="0" applyFont="1" applyFill="1" applyBorder="1" applyAlignment="1">
      <alignment horizontal="center" vertical="center" wrapText="1"/>
    </xf>
    <xf numFmtId="3" fontId="1" fillId="36" borderId="63" xfId="49" applyNumberFormat="1" applyFont="1" applyFill="1" applyBorder="1" applyAlignment="1">
      <alignment horizontal="center" vertical="center" wrapText="1"/>
      <protection/>
    </xf>
    <xf numFmtId="0" fontId="1" fillId="36" borderId="64" xfId="0" applyFont="1" applyFill="1" applyBorder="1" applyAlignment="1">
      <alignment horizontal="center" vertical="center" wrapText="1"/>
    </xf>
    <xf numFmtId="3" fontId="1" fillId="38" borderId="33" xfId="49" applyNumberFormat="1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3" fontId="1" fillId="36" borderId="23" xfId="49" applyNumberFormat="1" applyFont="1" applyFill="1" applyBorder="1" applyAlignment="1">
      <alignment horizontal="center" vertical="center" wrapText="1"/>
      <protection/>
    </xf>
    <xf numFmtId="0" fontId="1" fillId="36" borderId="23" xfId="0" applyFont="1" applyFill="1" applyBorder="1" applyAlignment="1">
      <alignment horizontal="center" vertical="center" wrapText="1"/>
    </xf>
    <xf numFmtId="3" fontId="1" fillId="36" borderId="34" xfId="49" applyNumberFormat="1" applyFont="1" applyFill="1" applyBorder="1" applyAlignment="1">
      <alignment horizontal="center" vertical="center" wrapText="1"/>
      <protection/>
    </xf>
    <xf numFmtId="0" fontId="1" fillId="36" borderId="27" xfId="0" applyFont="1" applyFill="1" applyBorder="1" applyAlignment="1">
      <alignment horizontal="center" vertical="center" wrapText="1"/>
    </xf>
    <xf numFmtId="0" fontId="1" fillId="36" borderId="66" xfId="0" applyFont="1" applyFill="1" applyBorder="1" applyAlignment="1">
      <alignment horizontal="center" vertical="center" wrapText="1"/>
    </xf>
    <xf numFmtId="3" fontId="1" fillId="38" borderId="28" xfId="49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7" borderId="19" xfId="49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" fillId="7" borderId="31" xfId="49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9" fillId="7" borderId="67" xfId="49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3" fontId="1" fillId="38" borderId="52" xfId="49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34" borderId="70" xfId="49" applyFont="1" applyFill="1" applyBorder="1" applyAlignment="1">
      <alignment horizontal="center" vertical="center" wrapText="1"/>
      <protection/>
    </xf>
    <xf numFmtId="0" fontId="0" fillId="34" borderId="71" xfId="0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7" fillId="34" borderId="72" xfId="49" applyFont="1" applyFill="1" applyBorder="1" applyAlignment="1">
      <alignment horizontal="center" vertical="center" wrapText="1"/>
      <protection/>
    </xf>
    <xf numFmtId="0" fontId="0" fillId="34" borderId="73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7" fillId="34" borderId="75" xfId="49" applyFont="1" applyFill="1" applyBorder="1" applyAlignment="1">
      <alignment horizontal="center" vertical="center" wrapText="1"/>
      <protection/>
    </xf>
    <xf numFmtId="0" fontId="8" fillId="34" borderId="76" xfId="0" applyFont="1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34" borderId="71" xfId="49" applyFont="1" applyFill="1" applyBorder="1" applyAlignment="1">
      <alignment horizontal="center" vertical="center" wrapText="1"/>
      <protection/>
    </xf>
    <xf numFmtId="0" fontId="0" fillId="34" borderId="72" xfId="0" applyFill="1" applyBorder="1" applyAlignment="1">
      <alignment horizontal="center" vertical="center" wrapText="1"/>
    </xf>
    <xf numFmtId="0" fontId="7" fillId="34" borderId="79" xfId="49" applyFont="1" applyFill="1" applyBorder="1" applyAlignment="1">
      <alignment horizontal="center" vertical="center" wrapText="1"/>
      <protection/>
    </xf>
    <xf numFmtId="0" fontId="0" fillId="34" borderId="79" xfId="0" applyFill="1" applyBorder="1" applyAlignment="1">
      <alignment horizontal="center" vertical="center" wrapText="1"/>
    </xf>
    <xf numFmtId="0" fontId="15" fillId="40" borderId="0" xfId="47" applyFont="1" applyFill="1" applyBorder="1" applyAlignment="1">
      <alignment horizontal="center" vertical="center"/>
      <protection/>
    </xf>
    <xf numFmtId="0" fontId="15" fillId="40" borderId="43" xfId="47" applyFont="1" applyFill="1" applyBorder="1" applyAlignment="1">
      <alignment horizontal="center" vertical="center"/>
      <protection/>
    </xf>
    <xf numFmtId="0" fontId="15" fillId="40" borderId="24" xfId="47" applyFont="1" applyFill="1" applyBorder="1" applyAlignment="1">
      <alignment horizontal="center" vertical="center"/>
      <protection/>
    </xf>
    <xf numFmtId="0" fontId="15" fillId="40" borderId="39" xfId="47" applyFont="1" applyFill="1" applyBorder="1" applyAlignment="1">
      <alignment horizontal="center" vertical="center"/>
      <protection/>
    </xf>
    <xf numFmtId="0" fontId="15" fillId="40" borderId="80" xfId="47" applyFont="1" applyFill="1" applyBorder="1" applyAlignment="1">
      <alignment horizontal="center" vertical="center"/>
      <protection/>
    </xf>
    <xf numFmtId="0" fontId="15" fillId="40" borderId="81" xfId="47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2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48.421875" style="0" customWidth="1"/>
    <col min="3" max="3" width="15.421875" style="0" customWidth="1"/>
    <col min="4" max="4" width="15.57421875" style="0" customWidth="1"/>
    <col min="5" max="6" width="16.140625" style="0" customWidth="1"/>
  </cols>
  <sheetData>
    <row r="1" ht="12.75">
      <c r="F1" s="151" t="s">
        <v>125</v>
      </c>
    </row>
    <row r="2" spans="2:5" ht="15.75">
      <c r="B2" s="6" t="s">
        <v>126</v>
      </c>
      <c r="C2" s="5"/>
      <c r="D2" s="5"/>
      <c r="E2" s="4"/>
    </row>
    <row r="3" spans="3:5" ht="13.5" thickBot="1">
      <c r="C3" s="5"/>
      <c r="D3" s="5"/>
      <c r="E3" s="5"/>
    </row>
    <row r="4" spans="2:6" ht="30.75" customHeight="1" thickBot="1">
      <c r="B4" s="2"/>
      <c r="C4" s="149">
        <v>2018</v>
      </c>
      <c r="D4" s="149">
        <v>2019</v>
      </c>
      <c r="E4" s="149">
        <v>2020</v>
      </c>
      <c r="F4" s="150">
        <v>2021</v>
      </c>
    </row>
    <row r="5" spans="2:6" ht="13.5" thickTop="1">
      <c r="B5" s="3"/>
      <c r="C5" s="1"/>
      <c r="D5" s="1"/>
      <c r="E5" s="1"/>
      <c r="F5" s="7"/>
    </row>
    <row r="6" spans="2:6" ht="16.5" customHeight="1">
      <c r="B6" s="117" t="s">
        <v>0</v>
      </c>
      <c r="C6" s="125">
        <v>7661250</v>
      </c>
      <c r="D6" s="125">
        <f>SUM(D7:D13)</f>
        <v>7968296.34</v>
      </c>
      <c r="E6" s="125">
        <f>SUM(E7:E13)</f>
        <v>8292279.366719998</v>
      </c>
      <c r="F6" s="126">
        <f>SUM(F7:F13)</f>
        <v>8634209.10912152</v>
      </c>
    </row>
    <row r="7" spans="2:6" ht="16.5" customHeight="1">
      <c r="B7" s="118" t="s">
        <v>9</v>
      </c>
      <c r="C7" s="127">
        <v>1761895</v>
      </c>
      <c r="D7" s="127">
        <f>C7*1.076</f>
        <v>1895799.02</v>
      </c>
      <c r="E7" s="127">
        <f>D7*1.076</f>
        <v>2039879.74552</v>
      </c>
      <c r="F7" s="128">
        <f>E7*1.076</f>
        <v>2194910.6061795205</v>
      </c>
    </row>
    <row r="8" spans="2:6" ht="16.5" customHeight="1">
      <c r="B8" s="118" t="s">
        <v>10</v>
      </c>
      <c r="C8" s="127">
        <v>58658</v>
      </c>
      <c r="D8" s="127">
        <f aca="true" t="shared" si="0" ref="D8:F11">C8*1.035</f>
        <v>60711.03</v>
      </c>
      <c r="E8" s="127">
        <f t="shared" si="0"/>
        <v>62835.91604999999</v>
      </c>
      <c r="F8" s="128">
        <f t="shared" si="0"/>
        <v>65035.17311174999</v>
      </c>
    </row>
    <row r="9" spans="2:6" ht="16.5" customHeight="1">
      <c r="B9" s="118" t="s">
        <v>11</v>
      </c>
      <c r="C9" s="127">
        <v>148172</v>
      </c>
      <c r="D9" s="127">
        <f t="shared" si="0"/>
        <v>153358.02</v>
      </c>
      <c r="E9" s="127">
        <f t="shared" si="0"/>
        <v>158725.55069999996</v>
      </c>
      <c r="F9" s="128">
        <f t="shared" si="0"/>
        <v>164280.94497449996</v>
      </c>
    </row>
    <row r="10" spans="2:6" ht="16.5" customHeight="1">
      <c r="B10" s="118" t="s">
        <v>12</v>
      </c>
      <c r="C10" s="127">
        <v>1619234</v>
      </c>
      <c r="D10" s="127">
        <f t="shared" si="0"/>
        <v>1675907.19</v>
      </c>
      <c r="E10" s="127">
        <f t="shared" si="0"/>
        <v>1734563.9416499997</v>
      </c>
      <c r="F10" s="128">
        <f t="shared" si="0"/>
        <v>1795273.6796077495</v>
      </c>
    </row>
    <row r="11" spans="2:6" ht="16.5" customHeight="1">
      <c r="B11" s="118" t="s">
        <v>13</v>
      </c>
      <c r="C11" s="127">
        <v>3692288</v>
      </c>
      <c r="D11" s="127">
        <f t="shared" si="0"/>
        <v>3821518.0799999996</v>
      </c>
      <c r="E11" s="127">
        <f t="shared" si="0"/>
        <v>3955271.2127999994</v>
      </c>
      <c r="F11" s="128">
        <f t="shared" si="0"/>
        <v>4093705.705247999</v>
      </c>
    </row>
    <row r="12" spans="2:6" ht="16.5" customHeight="1">
      <c r="B12" s="118" t="s">
        <v>20</v>
      </c>
      <c r="C12" s="127">
        <v>200000</v>
      </c>
      <c r="D12" s="127">
        <v>180000</v>
      </c>
      <c r="E12" s="127">
        <v>160000</v>
      </c>
      <c r="F12" s="128">
        <v>140000</v>
      </c>
    </row>
    <row r="13" spans="2:6" ht="16.5" customHeight="1">
      <c r="B13" s="118" t="s">
        <v>14</v>
      </c>
      <c r="C13" s="127">
        <f>C6-C7-C8-C9-C10-C11-C12</f>
        <v>181003</v>
      </c>
      <c r="D13" s="127">
        <f>C13</f>
        <v>181003</v>
      </c>
      <c r="E13" s="127">
        <f>D13</f>
        <v>181003</v>
      </c>
      <c r="F13" s="128">
        <f>E13</f>
        <v>181003</v>
      </c>
    </row>
    <row r="14" spans="2:6" ht="16.5" customHeight="1">
      <c r="B14" s="118"/>
      <c r="C14" s="127"/>
      <c r="D14" s="127"/>
      <c r="E14" s="127"/>
      <c r="F14" s="128"/>
    </row>
    <row r="15" spans="2:6" ht="16.5" customHeight="1">
      <c r="B15" s="117" t="s">
        <v>1</v>
      </c>
      <c r="C15" s="129">
        <v>458896</v>
      </c>
      <c r="D15" s="129">
        <f>C15*1.024</f>
        <v>469909.504</v>
      </c>
      <c r="E15" s="129">
        <f>D15*1.024</f>
        <v>481187.332096</v>
      </c>
      <c r="F15" s="130">
        <f>E15*1.024</f>
        <v>492735.82806630404</v>
      </c>
    </row>
    <row r="16" spans="2:6" ht="16.5" customHeight="1">
      <c r="B16" s="118"/>
      <c r="C16" s="127"/>
      <c r="D16" s="127"/>
      <c r="E16" s="127"/>
      <c r="F16" s="128"/>
    </row>
    <row r="17" spans="2:6" ht="16.5" customHeight="1">
      <c r="B17" s="117" t="s">
        <v>3</v>
      </c>
      <c r="C17" s="129">
        <v>69642</v>
      </c>
      <c r="D17" s="129">
        <v>60000</v>
      </c>
      <c r="E17" s="129">
        <v>60000</v>
      </c>
      <c r="F17" s="130">
        <v>60000</v>
      </c>
    </row>
    <row r="18" spans="2:6" ht="16.5" customHeight="1">
      <c r="B18" s="118"/>
      <c r="C18" s="127"/>
      <c r="D18" s="127"/>
      <c r="E18" s="127"/>
      <c r="F18" s="128"/>
    </row>
    <row r="19" spans="2:6" ht="16.5" customHeight="1">
      <c r="B19" s="117" t="s">
        <v>2</v>
      </c>
      <c r="C19" s="129">
        <v>176247</v>
      </c>
      <c r="D19" s="129">
        <f>C19</f>
        <v>176247</v>
      </c>
      <c r="E19" s="129">
        <f>D19</f>
        <v>176247</v>
      </c>
      <c r="F19" s="130">
        <f>E19</f>
        <v>176247</v>
      </c>
    </row>
    <row r="20" spans="2:6" ht="16.5" customHeight="1">
      <c r="B20" s="118"/>
      <c r="C20" s="127"/>
      <c r="D20" s="127"/>
      <c r="E20" s="127"/>
      <c r="F20" s="128"/>
    </row>
    <row r="21" spans="2:6" ht="19.5" customHeight="1">
      <c r="B21" s="119" t="s">
        <v>55</v>
      </c>
      <c r="C21" s="131">
        <f>C6+C15+C17+C19-31997</f>
        <v>8334038</v>
      </c>
      <c r="D21" s="131">
        <f>D6+D15+D17+D19-31997-3000</f>
        <v>8639455.844</v>
      </c>
      <c r="E21" s="131">
        <f>E6+E15+E17+E19-31997-3000</f>
        <v>8974716.698815998</v>
      </c>
      <c r="F21" s="132">
        <f>F6+F15+F17+F19-31997-3000</f>
        <v>9328194.937187824</v>
      </c>
    </row>
    <row r="22" spans="2:6" ht="16.5" customHeight="1">
      <c r="B22" s="120"/>
      <c r="C22" s="133"/>
      <c r="D22" s="133"/>
      <c r="E22" s="133"/>
      <c r="F22" s="134"/>
    </row>
    <row r="23" spans="2:6" ht="16.5" customHeight="1">
      <c r="B23" s="121" t="s">
        <v>15</v>
      </c>
      <c r="C23" s="127">
        <v>2000751</v>
      </c>
      <c r="D23" s="127">
        <v>1800000</v>
      </c>
      <c r="E23" s="127">
        <v>1600000</v>
      </c>
      <c r="F23" s="128">
        <v>1400000</v>
      </c>
    </row>
    <row r="24" spans="2:6" ht="16.5" customHeight="1">
      <c r="B24" s="121" t="s">
        <v>4</v>
      </c>
      <c r="C24" s="127">
        <f>-'Dluhová služba SMO 2017-2027'!E15</f>
        <v>-461500</v>
      </c>
      <c r="D24" s="127">
        <f>-'Dluhová služba SMO 2017-2027'!G15</f>
        <v>-301500</v>
      </c>
      <c r="E24" s="127">
        <f>-'Dluhová služba SMO 2017-2027'!I15</f>
        <v>-301500</v>
      </c>
      <c r="F24" s="128">
        <f>-'Dluhová služba SMO 2017-2027'!K15</f>
        <v>-300000</v>
      </c>
    </row>
    <row r="25" spans="2:6" ht="19.5" customHeight="1">
      <c r="B25" s="119" t="s">
        <v>5</v>
      </c>
      <c r="C25" s="141">
        <f>SUM(C23:C24)</f>
        <v>1539251</v>
      </c>
      <c r="D25" s="141">
        <f>SUM(D23:D24)</f>
        <v>1498500</v>
      </c>
      <c r="E25" s="141">
        <f>SUM(E23:E24)</f>
        <v>1298500</v>
      </c>
      <c r="F25" s="142">
        <f>SUM(F23:F24)</f>
        <v>1100000</v>
      </c>
    </row>
    <row r="26" spans="2:6" ht="16.5" customHeight="1" thickBot="1">
      <c r="B26" s="143" t="s">
        <v>6</v>
      </c>
      <c r="C26" s="144"/>
      <c r="D26" s="144"/>
      <c r="E26" s="144"/>
      <c r="F26" s="145"/>
    </row>
    <row r="27" spans="2:6" ht="19.5" customHeight="1" thickBot="1" thickTop="1">
      <c r="B27" s="146" t="s">
        <v>7</v>
      </c>
      <c r="C27" s="147">
        <f>(C21+C25)</f>
        <v>9873289</v>
      </c>
      <c r="D27" s="147">
        <f>(D21+D25)</f>
        <v>10137955.844</v>
      </c>
      <c r="E27" s="147">
        <f>(E21+E25)</f>
        <v>10273216.698815998</v>
      </c>
      <c r="F27" s="148">
        <f>(F21+F25)</f>
        <v>10428194.937187824</v>
      </c>
    </row>
    <row r="28" spans="2:6" ht="16.5" customHeight="1" thickTop="1">
      <c r="B28" s="120"/>
      <c r="C28" s="133"/>
      <c r="D28" s="133"/>
      <c r="E28" s="133"/>
      <c r="F28" s="134"/>
    </row>
    <row r="29" spans="2:6" ht="19.5" customHeight="1">
      <c r="B29" s="122" t="s">
        <v>45</v>
      </c>
      <c r="C29" s="135">
        <v>6969108</v>
      </c>
      <c r="D29" s="135">
        <f>C29*1.016</f>
        <v>7080613.728</v>
      </c>
      <c r="E29" s="135">
        <f>D29*1.016</f>
        <v>7193903.5476480005</v>
      </c>
      <c r="F29" s="136">
        <f>E29*1.016</f>
        <v>7309006.004410368</v>
      </c>
    </row>
    <row r="30" spans="2:6" ht="16.5" customHeight="1">
      <c r="B30" s="123"/>
      <c r="C30" s="137"/>
      <c r="D30" s="137"/>
      <c r="E30" s="137"/>
      <c r="F30" s="138"/>
    </row>
    <row r="31" spans="2:6" ht="19.5" customHeight="1" thickBot="1">
      <c r="B31" s="124" t="s">
        <v>8</v>
      </c>
      <c r="C31" s="139">
        <f>(C27-C29)</f>
        <v>2904181</v>
      </c>
      <c r="D31" s="139">
        <f>(D27-D29)</f>
        <v>3057342.1160000004</v>
      </c>
      <c r="E31" s="139">
        <f>(E27-E29)</f>
        <v>3079313.151167997</v>
      </c>
      <c r="F31" s="140">
        <f>(F27-F29)</f>
        <v>3119188.932777456</v>
      </c>
    </row>
    <row r="32" ht="12.75">
      <c r="C32" s="5"/>
    </row>
    <row r="33" ht="12.75">
      <c r="B33" s="40" t="s">
        <v>54</v>
      </c>
    </row>
    <row r="34" spans="3:5" ht="12.75">
      <c r="C34" s="5"/>
      <c r="D34" s="5"/>
      <c r="E34" s="5"/>
    </row>
    <row r="35" ht="12.75">
      <c r="B35" s="40" t="s">
        <v>46</v>
      </c>
    </row>
    <row r="36" spans="2:5" ht="12.75">
      <c r="B36" s="44" t="s">
        <v>56</v>
      </c>
      <c r="C36" s="5"/>
      <c r="D36" s="5"/>
      <c r="E36" s="5"/>
    </row>
    <row r="37" ht="12.75">
      <c r="D37" s="5"/>
    </row>
  </sheetData>
  <sheetProtection/>
  <printOptions/>
  <pageMargins left="0.7874015748031497" right="0.7874015748031497" top="0.7874015748031497" bottom="0.7874015748031497" header="0.5118110236220472" footer="0.5118110236220472"/>
  <pageSetup fitToWidth="0" fitToHeight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6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6.7109375" style="0" customWidth="1"/>
    <col min="2" max="2" width="27.00390625" style="0" customWidth="1"/>
    <col min="3" max="24" width="9.28125" style="0" customWidth="1"/>
  </cols>
  <sheetData>
    <row r="1" spans="2:24" ht="26.25" customHeight="1">
      <c r="B1" s="47" t="s">
        <v>47</v>
      </c>
      <c r="C1" s="9"/>
      <c r="D1" s="9"/>
      <c r="E1" s="48"/>
      <c r="F1" s="9"/>
      <c r="G1" s="49" t="s">
        <v>48</v>
      </c>
      <c r="H1" s="49"/>
      <c r="I1" s="49"/>
      <c r="J1" s="50"/>
      <c r="K1" s="5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2:24" ht="26.25" customHeight="1">
      <c r="B2" s="51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6.5" thickBot="1">
      <c r="B3" s="8"/>
      <c r="C3" s="9"/>
      <c r="D3" s="10"/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/>
      <c r="T3" s="10"/>
      <c r="U3" s="9"/>
      <c r="V3" s="10"/>
      <c r="W3" s="9"/>
      <c r="X3" s="10" t="s">
        <v>16</v>
      </c>
    </row>
    <row r="4" spans="2:24" ht="28.5" customHeight="1" thickBot="1">
      <c r="B4" s="182" t="s">
        <v>21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52"/>
      <c r="V4" s="52"/>
      <c r="W4" s="52"/>
      <c r="X4" s="53"/>
    </row>
    <row r="5" spans="2:24" ht="28.5" customHeight="1">
      <c r="B5" s="183"/>
      <c r="C5" s="186">
        <v>2017</v>
      </c>
      <c r="D5" s="187"/>
      <c r="E5" s="188">
        <v>2018</v>
      </c>
      <c r="F5" s="189"/>
      <c r="G5" s="186">
        <v>2019</v>
      </c>
      <c r="H5" s="187"/>
      <c r="I5" s="188">
        <v>2020</v>
      </c>
      <c r="J5" s="187"/>
      <c r="K5" s="176">
        <v>2021</v>
      </c>
      <c r="L5" s="178"/>
      <c r="M5" s="176">
        <v>2022</v>
      </c>
      <c r="N5" s="178"/>
      <c r="O5" s="176">
        <v>2023</v>
      </c>
      <c r="P5" s="178"/>
      <c r="Q5" s="176">
        <v>2024</v>
      </c>
      <c r="R5" s="178"/>
      <c r="S5" s="176">
        <v>2025</v>
      </c>
      <c r="T5" s="177"/>
      <c r="U5" s="176">
        <v>2026</v>
      </c>
      <c r="V5" s="178"/>
      <c r="W5" s="179">
        <v>2027</v>
      </c>
      <c r="X5" s="180"/>
    </row>
    <row r="6" spans="2:24" ht="28.5" customHeight="1" thickBot="1">
      <c r="B6" s="184"/>
      <c r="C6" s="11" t="s">
        <v>17</v>
      </c>
      <c r="D6" s="12" t="s">
        <v>18</v>
      </c>
      <c r="E6" s="14" t="s">
        <v>17</v>
      </c>
      <c r="F6" s="13" t="s">
        <v>18</v>
      </c>
      <c r="G6" s="11" t="s">
        <v>17</v>
      </c>
      <c r="H6" s="12" t="s">
        <v>18</v>
      </c>
      <c r="I6" s="14" t="s">
        <v>17</v>
      </c>
      <c r="J6" s="13" t="s">
        <v>18</v>
      </c>
      <c r="K6" s="35" t="s">
        <v>17</v>
      </c>
      <c r="L6" s="36" t="s">
        <v>18</v>
      </c>
      <c r="M6" s="35" t="s">
        <v>17</v>
      </c>
      <c r="N6" s="36" t="s">
        <v>18</v>
      </c>
      <c r="O6" s="35" t="s">
        <v>17</v>
      </c>
      <c r="P6" s="36" t="s">
        <v>18</v>
      </c>
      <c r="Q6" s="35" t="s">
        <v>17</v>
      </c>
      <c r="R6" s="36" t="s">
        <v>18</v>
      </c>
      <c r="S6" s="35" t="s">
        <v>17</v>
      </c>
      <c r="T6" s="54" t="s">
        <v>18</v>
      </c>
      <c r="U6" s="35" t="s">
        <v>17</v>
      </c>
      <c r="V6" s="36" t="s">
        <v>18</v>
      </c>
      <c r="W6" s="55" t="s">
        <v>17</v>
      </c>
      <c r="X6" s="37" t="s">
        <v>18</v>
      </c>
    </row>
    <row r="7" spans="2:24" ht="24.75" customHeight="1" thickTop="1">
      <c r="B7" s="15" t="s">
        <v>19</v>
      </c>
      <c r="C7" s="16">
        <v>1500</v>
      </c>
      <c r="D7" s="18">
        <v>96</v>
      </c>
      <c r="E7" s="16">
        <v>1500</v>
      </c>
      <c r="F7" s="17">
        <v>67</v>
      </c>
      <c r="G7" s="16">
        <v>1500</v>
      </c>
      <c r="H7" s="18">
        <v>37</v>
      </c>
      <c r="I7" s="19">
        <v>1500</v>
      </c>
      <c r="J7" s="17">
        <v>9</v>
      </c>
      <c r="K7" s="21">
        <v>0</v>
      </c>
      <c r="L7" s="18">
        <v>0</v>
      </c>
      <c r="M7" s="21">
        <v>0</v>
      </c>
      <c r="N7" s="18">
        <v>0</v>
      </c>
      <c r="O7" s="21">
        <v>0</v>
      </c>
      <c r="P7" s="18">
        <v>0</v>
      </c>
      <c r="Q7" s="21">
        <v>0</v>
      </c>
      <c r="R7" s="18">
        <v>0</v>
      </c>
      <c r="S7" s="21">
        <v>0</v>
      </c>
      <c r="T7" s="17">
        <v>0</v>
      </c>
      <c r="U7" s="21">
        <v>0</v>
      </c>
      <c r="V7" s="18">
        <v>0</v>
      </c>
      <c r="W7" s="56">
        <v>0</v>
      </c>
      <c r="X7" s="20">
        <v>0</v>
      </c>
    </row>
    <row r="8" spans="2:24" ht="24.75" customHeight="1">
      <c r="B8" s="15" t="s">
        <v>22</v>
      </c>
      <c r="C8" s="16">
        <v>50000</v>
      </c>
      <c r="D8" s="18">
        <v>3241</v>
      </c>
      <c r="E8" s="16">
        <v>50000</v>
      </c>
      <c r="F8" s="17">
        <v>3197</v>
      </c>
      <c r="G8" s="16">
        <v>50000</v>
      </c>
      <c r="H8" s="18">
        <v>2641</v>
      </c>
      <c r="I8" s="19">
        <v>50000</v>
      </c>
      <c r="J8" s="17">
        <v>2654</v>
      </c>
      <c r="K8" s="21">
        <v>50000</v>
      </c>
      <c r="L8" s="18">
        <v>2085</v>
      </c>
      <c r="M8" s="19">
        <v>50000</v>
      </c>
      <c r="N8" s="18">
        <v>1592</v>
      </c>
      <c r="O8" s="19">
        <v>50000</v>
      </c>
      <c r="P8" s="18">
        <v>796</v>
      </c>
      <c r="Q8" s="19">
        <v>0</v>
      </c>
      <c r="R8" s="18">
        <v>0</v>
      </c>
      <c r="S8" s="19">
        <v>0</v>
      </c>
      <c r="T8" s="17">
        <v>0</v>
      </c>
      <c r="U8" s="16">
        <v>0</v>
      </c>
      <c r="V8" s="18">
        <v>0</v>
      </c>
      <c r="W8" s="19">
        <v>0</v>
      </c>
      <c r="X8" s="20">
        <v>0</v>
      </c>
    </row>
    <row r="9" spans="2:24" ht="24.75" customHeight="1">
      <c r="B9" s="15" t="s">
        <v>23</v>
      </c>
      <c r="C9" s="16">
        <v>50000</v>
      </c>
      <c r="D9" s="18">
        <v>12013</v>
      </c>
      <c r="E9" s="16">
        <v>50000</v>
      </c>
      <c r="F9" s="17">
        <v>10462</v>
      </c>
      <c r="G9" s="16">
        <v>50000</v>
      </c>
      <c r="H9" s="18">
        <v>8913</v>
      </c>
      <c r="I9" s="19">
        <v>50000</v>
      </c>
      <c r="J9" s="17">
        <v>7362</v>
      </c>
      <c r="K9" s="21">
        <v>50000</v>
      </c>
      <c r="L9" s="18">
        <v>5813</v>
      </c>
      <c r="M9" s="19">
        <v>50000</v>
      </c>
      <c r="N9" s="18">
        <v>4263</v>
      </c>
      <c r="O9" s="19">
        <v>50000</v>
      </c>
      <c r="P9" s="18">
        <v>2712</v>
      </c>
      <c r="Q9" s="19">
        <v>50000</v>
      </c>
      <c r="R9" s="18">
        <v>1163</v>
      </c>
      <c r="S9" s="21">
        <v>0</v>
      </c>
      <c r="T9" s="17">
        <v>0</v>
      </c>
      <c r="U9" s="21">
        <v>0</v>
      </c>
      <c r="V9" s="18">
        <v>0</v>
      </c>
      <c r="W9" s="56">
        <v>0</v>
      </c>
      <c r="X9" s="20">
        <v>0</v>
      </c>
    </row>
    <row r="10" spans="2:24" ht="24.75" customHeight="1">
      <c r="B10" s="15" t="s">
        <v>24</v>
      </c>
      <c r="C10" s="16">
        <v>30000</v>
      </c>
      <c r="D10" s="18">
        <v>7089</v>
      </c>
      <c r="E10" s="16">
        <v>30000</v>
      </c>
      <c r="F10" s="17">
        <v>6174</v>
      </c>
      <c r="G10" s="16">
        <v>30000</v>
      </c>
      <c r="H10" s="18">
        <v>5259</v>
      </c>
      <c r="I10" s="19">
        <v>30000</v>
      </c>
      <c r="J10" s="17">
        <v>4345</v>
      </c>
      <c r="K10" s="21">
        <v>30000</v>
      </c>
      <c r="L10" s="18">
        <v>3430</v>
      </c>
      <c r="M10" s="19">
        <v>30000</v>
      </c>
      <c r="N10" s="18">
        <v>2515</v>
      </c>
      <c r="O10" s="19">
        <v>30000</v>
      </c>
      <c r="P10" s="18">
        <v>1601</v>
      </c>
      <c r="Q10" s="19">
        <v>30000</v>
      </c>
      <c r="R10" s="18">
        <v>686</v>
      </c>
      <c r="S10" s="21">
        <v>0</v>
      </c>
      <c r="T10" s="17">
        <v>0</v>
      </c>
      <c r="U10" s="21">
        <v>0</v>
      </c>
      <c r="V10" s="18">
        <v>0</v>
      </c>
      <c r="W10" s="56">
        <v>0</v>
      </c>
      <c r="X10" s="20">
        <v>0</v>
      </c>
    </row>
    <row r="11" spans="2:25" ht="24.75" customHeight="1">
      <c r="B11" s="15" t="s">
        <v>25</v>
      </c>
      <c r="C11" s="16">
        <v>50000</v>
      </c>
      <c r="D11" s="18">
        <v>9033</v>
      </c>
      <c r="E11" s="19">
        <v>50000</v>
      </c>
      <c r="F11" s="17">
        <v>9015</v>
      </c>
      <c r="G11" s="16">
        <v>50000</v>
      </c>
      <c r="H11" s="18">
        <v>8795</v>
      </c>
      <c r="I11" s="19">
        <v>50000</v>
      </c>
      <c r="J11" s="17">
        <v>8373</v>
      </c>
      <c r="K11" s="21">
        <v>50000</v>
      </c>
      <c r="L11" s="18">
        <v>7749</v>
      </c>
      <c r="M11" s="19">
        <v>50000</v>
      </c>
      <c r="N11" s="18">
        <v>6922</v>
      </c>
      <c r="O11" s="19">
        <v>50000</v>
      </c>
      <c r="P11" s="18">
        <v>5893</v>
      </c>
      <c r="Q11" s="19">
        <v>50000</v>
      </c>
      <c r="R11" s="18">
        <v>4662</v>
      </c>
      <c r="S11" s="19">
        <v>50000</v>
      </c>
      <c r="T11" s="17">
        <v>3229</v>
      </c>
      <c r="U11" s="16">
        <v>50000</v>
      </c>
      <c r="V11" s="18">
        <f>T11-1431</f>
        <v>1798</v>
      </c>
      <c r="W11" s="19">
        <v>0</v>
      </c>
      <c r="X11" s="20">
        <v>0</v>
      </c>
      <c r="Y11" s="5"/>
    </row>
    <row r="12" spans="2:24" ht="24.75" customHeight="1">
      <c r="B12" s="15" t="s">
        <v>26</v>
      </c>
      <c r="C12" s="16">
        <v>95000</v>
      </c>
      <c r="D12" s="18">
        <v>9295</v>
      </c>
      <c r="E12" s="16">
        <v>95000</v>
      </c>
      <c r="F12" s="17">
        <v>10080</v>
      </c>
      <c r="G12" s="16">
        <v>95000</v>
      </c>
      <c r="H12" s="18">
        <v>9774</v>
      </c>
      <c r="I12" s="19">
        <v>95000</v>
      </c>
      <c r="J12" s="17">
        <v>8884</v>
      </c>
      <c r="K12" s="21">
        <v>95000</v>
      </c>
      <c r="L12" s="18">
        <v>7800</v>
      </c>
      <c r="M12" s="19">
        <v>95000</v>
      </c>
      <c r="N12" s="18">
        <v>6522</v>
      </c>
      <c r="O12" s="19">
        <v>95000</v>
      </c>
      <c r="P12" s="18">
        <v>5050</v>
      </c>
      <c r="Q12" s="19">
        <v>95000</v>
      </c>
      <c r="R12" s="18">
        <v>3384</v>
      </c>
      <c r="S12" s="19">
        <v>95000</v>
      </c>
      <c r="T12" s="17">
        <v>1523</v>
      </c>
      <c r="U12" s="16">
        <v>0</v>
      </c>
      <c r="V12" s="18">
        <v>0</v>
      </c>
      <c r="W12" s="19">
        <v>0</v>
      </c>
      <c r="X12" s="20">
        <v>0</v>
      </c>
    </row>
    <row r="13" spans="2:25" ht="24.75" customHeight="1">
      <c r="B13" s="15" t="s">
        <v>27</v>
      </c>
      <c r="C13" s="16">
        <v>0</v>
      </c>
      <c r="D13" s="18">
        <v>2044</v>
      </c>
      <c r="E13" s="19">
        <v>25000</v>
      </c>
      <c r="F13" s="17">
        <v>2492</v>
      </c>
      <c r="G13" s="16">
        <v>25000</v>
      </c>
      <c r="H13" s="18">
        <v>2683</v>
      </c>
      <c r="I13" s="19">
        <v>25000</v>
      </c>
      <c r="J13" s="17">
        <v>2818</v>
      </c>
      <c r="K13" s="21">
        <v>25000</v>
      </c>
      <c r="L13" s="18">
        <v>2836</v>
      </c>
      <c r="M13" s="19">
        <v>25000</v>
      </c>
      <c r="N13" s="18">
        <v>2750</v>
      </c>
      <c r="O13" s="19">
        <v>25000</v>
      </c>
      <c r="P13" s="18">
        <v>2664</v>
      </c>
      <c r="Q13" s="19">
        <v>25000</v>
      </c>
      <c r="R13" s="18">
        <v>2441</v>
      </c>
      <c r="S13" s="19">
        <v>25000</v>
      </c>
      <c r="T13" s="17">
        <v>1898</v>
      </c>
      <c r="U13" s="16">
        <v>25000</v>
      </c>
      <c r="V13" s="18">
        <f>T13-543</f>
        <v>1355</v>
      </c>
      <c r="W13" s="19">
        <v>25000</v>
      </c>
      <c r="X13" s="20">
        <f>V13-543</f>
        <v>812</v>
      </c>
      <c r="Y13" s="5"/>
    </row>
    <row r="14" spans="2:24" ht="24.75" customHeight="1">
      <c r="B14" s="15" t="s">
        <v>29</v>
      </c>
      <c r="C14" s="16">
        <v>160000</v>
      </c>
      <c r="D14" s="18">
        <v>2474</v>
      </c>
      <c r="E14" s="19">
        <v>160000</v>
      </c>
      <c r="F14" s="17">
        <v>520</v>
      </c>
      <c r="G14" s="16">
        <v>0</v>
      </c>
      <c r="H14" s="18">
        <v>0</v>
      </c>
      <c r="I14" s="19">
        <v>0</v>
      </c>
      <c r="J14" s="17">
        <v>0</v>
      </c>
      <c r="K14" s="21">
        <v>0</v>
      </c>
      <c r="L14" s="18">
        <v>0</v>
      </c>
      <c r="M14" s="21">
        <v>0</v>
      </c>
      <c r="N14" s="18">
        <v>0</v>
      </c>
      <c r="O14" s="21">
        <v>0</v>
      </c>
      <c r="P14" s="18">
        <v>0</v>
      </c>
      <c r="Q14" s="21">
        <v>0</v>
      </c>
      <c r="R14" s="18">
        <v>0</v>
      </c>
      <c r="S14" s="21">
        <v>0</v>
      </c>
      <c r="T14" s="17">
        <v>0</v>
      </c>
      <c r="U14" s="21">
        <v>0</v>
      </c>
      <c r="V14" s="18">
        <v>0</v>
      </c>
      <c r="W14" s="56">
        <v>0</v>
      </c>
      <c r="X14" s="20">
        <v>0</v>
      </c>
    </row>
    <row r="15" spans="2:24" ht="27.75" customHeight="1">
      <c r="B15" s="171" t="s">
        <v>30</v>
      </c>
      <c r="C15" s="25">
        <f aca="true" t="shared" si="0" ref="C15:X15">SUM(C7:C14)</f>
        <v>436500</v>
      </c>
      <c r="D15" s="25">
        <f t="shared" si="0"/>
        <v>45285</v>
      </c>
      <c r="E15" s="25">
        <f t="shared" si="0"/>
        <v>461500</v>
      </c>
      <c r="F15" s="25">
        <f t="shared" si="0"/>
        <v>42007</v>
      </c>
      <c r="G15" s="25">
        <f t="shared" si="0"/>
        <v>301500</v>
      </c>
      <c r="H15" s="25">
        <f t="shared" si="0"/>
        <v>38102</v>
      </c>
      <c r="I15" s="25">
        <f t="shared" si="0"/>
        <v>301500</v>
      </c>
      <c r="J15" s="25">
        <f t="shared" si="0"/>
        <v>34445</v>
      </c>
      <c r="K15" s="25">
        <f t="shared" si="0"/>
        <v>300000</v>
      </c>
      <c r="L15" s="25">
        <f t="shared" si="0"/>
        <v>29713</v>
      </c>
      <c r="M15" s="25">
        <f t="shared" si="0"/>
        <v>300000</v>
      </c>
      <c r="N15" s="25">
        <f t="shared" si="0"/>
        <v>24564</v>
      </c>
      <c r="O15" s="25">
        <f t="shared" si="0"/>
        <v>300000</v>
      </c>
      <c r="P15" s="25">
        <f t="shared" si="0"/>
        <v>18716</v>
      </c>
      <c r="Q15" s="25">
        <f t="shared" si="0"/>
        <v>250000</v>
      </c>
      <c r="R15" s="25">
        <f t="shared" si="0"/>
        <v>12336</v>
      </c>
      <c r="S15" s="25">
        <f t="shared" si="0"/>
        <v>170000</v>
      </c>
      <c r="T15" s="25">
        <f t="shared" si="0"/>
        <v>6650</v>
      </c>
      <c r="U15" s="25">
        <f t="shared" si="0"/>
        <v>75000</v>
      </c>
      <c r="V15" s="45">
        <f t="shared" si="0"/>
        <v>3153</v>
      </c>
      <c r="W15" s="57">
        <f t="shared" si="0"/>
        <v>25000</v>
      </c>
      <c r="X15" s="26">
        <f t="shared" si="0"/>
        <v>812</v>
      </c>
    </row>
    <row r="16" spans="2:24" ht="27.75" customHeight="1">
      <c r="B16" s="181"/>
      <c r="C16" s="166">
        <f>C15+D15</f>
        <v>481785</v>
      </c>
      <c r="D16" s="167"/>
      <c r="E16" s="166">
        <f>E15+F15</f>
        <v>503507</v>
      </c>
      <c r="F16" s="167"/>
      <c r="G16" s="166">
        <f>G15+H15</f>
        <v>339602</v>
      </c>
      <c r="H16" s="167"/>
      <c r="I16" s="166">
        <f>I15+J15</f>
        <v>335945</v>
      </c>
      <c r="J16" s="168"/>
      <c r="K16" s="166">
        <f>K15+L15</f>
        <v>329713</v>
      </c>
      <c r="L16" s="167"/>
      <c r="M16" s="166">
        <f>M15+N15</f>
        <v>324564</v>
      </c>
      <c r="N16" s="167"/>
      <c r="O16" s="166">
        <f>O15+P15</f>
        <v>318716</v>
      </c>
      <c r="P16" s="167"/>
      <c r="Q16" s="166">
        <f>Q15+R15</f>
        <v>262336</v>
      </c>
      <c r="R16" s="167"/>
      <c r="S16" s="166">
        <f>S15+T15</f>
        <v>176650</v>
      </c>
      <c r="T16" s="168"/>
      <c r="U16" s="166">
        <f>U15+V15</f>
        <v>78153</v>
      </c>
      <c r="V16" s="167"/>
      <c r="W16" s="169">
        <f>W15+X15</f>
        <v>25812</v>
      </c>
      <c r="X16" s="170"/>
    </row>
    <row r="17" spans="2:24" ht="27.75" customHeight="1">
      <c r="B17" s="58" t="s">
        <v>50</v>
      </c>
      <c r="C17" s="16">
        <v>2750</v>
      </c>
      <c r="D17" s="59">
        <v>86</v>
      </c>
      <c r="E17" s="16">
        <v>2750</v>
      </c>
      <c r="F17" s="60">
        <v>81</v>
      </c>
      <c r="G17" s="16">
        <v>2750</v>
      </c>
      <c r="H17" s="59">
        <v>76</v>
      </c>
      <c r="I17" s="16">
        <v>2750</v>
      </c>
      <c r="J17" s="60">
        <v>72</v>
      </c>
      <c r="K17" s="16">
        <v>2750</v>
      </c>
      <c r="L17" s="59">
        <v>67</v>
      </c>
      <c r="M17" s="16">
        <v>2750</v>
      </c>
      <c r="N17" s="59">
        <v>63</v>
      </c>
      <c r="O17" s="16">
        <v>2750</v>
      </c>
      <c r="P17" s="59">
        <v>58</v>
      </c>
      <c r="Q17" s="16">
        <v>2750</v>
      </c>
      <c r="R17" s="59">
        <v>54</v>
      </c>
      <c r="S17" s="16">
        <v>2750</v>
      </c>
      <c r="T17" s="60">
        <v>49</v>
      </c>
      <c r="U17" s="16">
        <v>2750</v>
      </c>
      <c r="V17" s="59">
        <f>T17-5</f>
        <v>44</v>
      </c>
      <c r="W17" s="19">
        <v>2750</v>
      </c>
      <c r="X17" s="61">
        <f>V17-5</f>
        <v>39</v>
      </c>
    </row>
    <row r="18" spans="2:24" ht="27.75" customHeight="1">
      <c r="B18" s="62" t="s">
        <v>31</v>
      </c>
      <c r="C18" s="16">
        <v>5040</v>
      </c>
      <c r="D18" s="18">
        <v>526</v>
      </c>
      <c r="E18" s="16">
        <v>5040</v>
      </c>
      <c r="F18" s="17">
        <v>429</v>
      </c>
      <c r="G18" s="16">
        <v>5040</v>
      </c>
      <c r="H18" s="18">
        <v>334</v>
      </c>
      <c r="I18" s="19">
        <v>5040</v>
      </c>
      <c r="J18" s="17">
        <v>322</v>
      </c>
      <c r="K18" s="21">
        <v>5040</v>
      </c>
      <c r="L18" s="18">
        <v>222</v>
      </c>
      <c r="M18" s="21">
        <v>5040</v>
      </c>
      <c r="N18" s="63">
        <v>71</v>
      </c>
      <c r="O18" s="21">
        <v>0</v>
      </c>
      <c r="P18" s="18">
        <v>0</v>
      </c>
      <c r="Q18" s="21">
        <v>0</v>
      </c>
      <c r="R18" s="18">
        <v>0</v>
      </c>
      <c r="S18" s="21">
        <v>0</v>
      </c>
      <c r="T18" s="17">
        <v>0</v>
      </c>
      <c r="U18" s="21">
        <v>0</v>
      </c>
      <c r="V18" s="18">
        <v>0</v>
      </c>
      <c r="W18" s="56">
        <v>0</v>
      </c>
      <c r="X18" s="20">
        <v>0</v>
      </c>
    </row>
    <row r="19" spans="2:24" ht="27.75" customHeight="1">
      <c r="B19" s="15" t="s">
        <v>32</v>
      </c>
      <c r="C19" s="16">
        <v>3744</v>
      </c>
      <c r="D19" s="18">
        <v>306</v>
      </c>
      <c r="E19" s="16">
        <v>3744</v>
      </c>
      <c r="F19" s="17">
        <v>234</v>
      </c>
      <c r="G19" s="16">
        <v>3744</v>
      </c>
      <c r="H19" s="18">
        <v>161</v>
      </c>
      <c r="I19" s="19">
        <v>3744</v>
      </c>
      <c r="J19" s="17">
        <v>89</v>
      </c>
      <c r="K19" s="21">
        <v>3744</v>
      </c>
      <c r="L19" s="63">
        <v>19</v>
      </c>
      <c r="M19" s="21">
        <v>0</v>
      </c>
      <c r="N19" s="18">
        <v>0</v>
      </c>
      <c r="O19" s="21">
        <v>0</v>
      </c>
      <c r="P19" s="18">
        <v>0</v>
      </c>
      <c r="Q19" s="21">
        <v>0</v>
      </c>
      <c r="R19" s="18">
        <v>0</v>
      </c>
      <c r="S19" s="21">
        <v>0</v>
      </c>
      <c r="T19" s="17">
        <v>0</v>
      </c>
      <c r="U19" s="21">
        <v>0</v>
      </c>
      <c r="V19" s="18">
        <v>0</v>
      </c>
      <c r="W19" s="56">
        <v>0</v>
      </c>
      <c r="X19" s="20">
        <v>0</v>
      </c>
    </row>
    <row r="20" spans="2:24" ht="27.75" customHeight="1">
      <c r="B20" s="15" t="s">
        <v>32</v>
      </c>
      <c r="C20" s="16">
        <v>1056</v>
      </c>
      <c r="D20" s="18">
        <v>168</v>
      </c>
      <c r="E20" s="16">
        <v>1056</v>
      </c>
      <c r="F20" s="17">
        <v>138</v>
      </c>
      <c r="G20" s="16">
        <v>1056</v>
      </c>
      <c r="H20" s="18">
        <v>109</v>
      </c>
      <c r="I20" s="19">
        <v>1056</v>
      </c>
      <c r="J20" s="17">
        <v>80</v>
      </c>
      <c r="K20" s="21">
        <v>1056</v>
      </c>
      <c r="L20" s="18">
        <v>51</v>
      </c>
      <c r="M20" s="19">
        <v>1056</v>
      </c>
      <c r="N20" s="18">
        <v>22</v>
      </c>
      <c r="O20" s="19">
        <v>1056</v>
      </c>
      <c r="P20" s="63">
        <v>2</v>
      </c>
      <c r="Q20" s="21">
        <v>0</v>
      </c>
      <c r="R20" s="18">
        <v>0</v>
      </c>
      <c r="S20" s="21">
        <v>0</v>
      </c>
      <c r="T20" s="17">
        <v>0</v>
      </c>
      <c r="U20" s="21">
        <v>0</v>
      </c>
      <c r="V20" s="18">
        <v>0</v>
      </c>
      <c r="W20" s="56">
        <v>0</v>
      </c>
      <c r="X20" s="20">
        <v>0</v>
      </c>
    </row>
    <row r="21" spans="2:24" ht="26.25" customHeight="1">
      <c r="B21" s="15" t="s">
        <v>33</v>
      </c>
      <c r="C21" s="29">
        <v>1500</v>
      </c>
      <c r="D21" s="31">
        <v>93</v>
      </c>
      <c r="E21" s="29">
        <v>1500</v>
      </c>
      <c r="F21" s="30">
        <v>68</v>
      </c>
      <c r="G21" s="29">
        <v>1500</v>
      </c>
      <c r="H21" s="31">
        <v>39</v>
      </c>
      <c r="I21" s="32">
        <v>1500</v>
      </c>
      <c r="J21" s="64">
        <v>8</v>
      </c>
      <c r="K21" s="38">
        <v>0</v>
      </c>
      <c r="L21" s="27">
        <v>0</v>
      </c>
      <c r="M21" s="38">
        <v>0</v>
      </c>
      <c r="N21" s="27">
        <v>0</v>
      </c>
      <c r="O21" s="38">
        <v>0</v>
      </c>
      <c r="P21" s="27">
        <v>0</v>
      </c>
      <c r="Q21" s="38">
        <v>0</v>
      </c>
      <c r="R21" s="27">
        <v>0</v>
      </c>
      <c r="S21" s="38">
        <v>0</v>
      </c>
      <c r="T21" s="65">
        <v>0</v>
      </c>
      <c r="U21" s="38">
        <v>0</v>
      </c>
      <c r="V21" s="27">
        <v>0</v>
      </c>
      <c r="W21" s="66">
        <v>0</v>
      </c>
      <c r="X21" s="28">
        <v>0</v>
      </c>
    </row>
    <row r="22" spans="2:24" ht="27.75" customHeight="1">
      <c r="B22" s="171" t="s">
        <v>35</v>
      </c>
      <c r="C22" s="46">
        <f aca="true" t="shared" si="1" ref="C22:T22">SUM(C17:C21)</f>
        <v>14090</v>
      </c>
      <c r="D22" s="46">
        <f t="shared" si="1"/>
        <v>1179</v>
      </c>
      <c r="E22" s="46">
        <f t="shared" si="1"/>
        <v>14090</v>
      </c>
      <c r="F22" s="46">
        <f t="shared" si="1"/>
        <v>950</v>
      </c>
      <c r="G22" s="46">
        <f t="shared" si="1"/>
        <v>14090</v>
      </c>
      <c r="H22" s="46">
        <f t="shared" si="1"/>
        <v>719</v>
      </c>
      <c r="I22" s="46">
        <f t="shared" si="1"/>
        <v>14090</v>
      </c>
      <c r="J22" s="46">
        <f t="shared" si="1"/>
        <v>571</v>
      </c>
      <c r="K22" s="46">
        <f t="shared" si="1"/>
        <v>12590</v>
      </c>
      <c r="L22" s="46">
        <f t="shared" si="1"/>
        <v>359</v>
      </c>
      <c r="M22" s="46">
        <f t="shared" si="1"/>
        <v>8846</v>
      </c>
      <c r="N22" s="46">
        <f t="shared" si="1"/>
        <v>156</v>
      </c>
      <c r="O22" s="46">
        <f t="shared" si="1"/>
        <v>3806</v>
      </c>
      <c r="P22" s="46">
        <f t="shared" si="1"/>
        <v>60</v>
      </c>
      <c r="Q22" s="46">
        <f t="shared" si="1"/>
        <v>2750</v>
      </c>
      <c r="R22" s="46">
        <f t="shared" si="1"/>
        <v>54</v>
      </c>
      <c r="S22" s="46">
        <f t="shared" si="1"/>
        <v>2750</v>
      </c>
      <c r="T22" s="67">
        <f t="shared" si="1"/>
        <v>49</v>
      </c>
      <c r="U22" s="46">
        <f>SUM(U17:U21)</f>
        <v>2750</v>
      </c>
      <c r="V22" s="46">
        <f>SUM(V17:V21)</f>
        <v>44</v>
      </c>
      <c r="W22" s="68">
        <f>SUM(W17:W21)</f>
        <v>2750</v>
      </c>
      <c r="X22" s="33">
        <f>SUM(X17:X21)</f>
        <v>39</v>
      </c>
    </row>
    <row r="23" spans="2:24" ht="27.75" customHeight="1" thickBot="1">
      <c r="B23" s="172"/>
      <c r="C23" s="173">
        <f>C22+D22</f>
        <v>15269</v>
      </c>
      <c r="D23" s="174"/>
      <c r="E23" s="173">
        <f>E22+F22</f>
        <v>15040</v>
      </c>
      <c r="F23" s="174"/>
      <c r="G23" s="173">
        <f>G22+H22</f>
        <v>14809</v>
      </c>
      <c r="H23" s="174"/>
      <c r="I23" s="173">
        <f>I22+J22</f>
        <v>14661</v>
      </c>
      <c r="J23" s="175"/>
      <c r="K23" s="163">
        <f>K22+L22</f>
        <v>12949</v>
      </c>
      <c r="L23" s="164"/>
      <c r="M23" s="163">
        <f>M22+N22</f>
        <v>9002</v>
      </c>
      <c r="N23" s="164"/>
      <c r="O23" s="163">
        <f>O22+P22</f>
        <v>3866</v>
      </c>
      <c r="P23" s="164"/>
      <c r="Q23" s="163">
        <f>Q22+R22</f>
        <v>2804</v>
      </c>
      <c r="R23" s="164"/>
      <c r="S23" s="163">
        <f>S22+T22</f>
        <v>2799</v>
      </c>
      <c r="T23" s="165"/>
      <c r="U23" s="163">
        <f>U22+V22</f>
        <v>2794</v>
      </c>
      <c r="V23" s="164"/>
      <c r="W23" s="156">
        <f>W22+X22</f>
        <v>2789</v>
      </c>
      <c r="X23" s="157"/>
    </row>
    <row r="24" spans="2:24" ht="27.75" customHeight="1" thickBot="1">
      <c r="B24" s="22" t="s">
        <v>34</v>
      </c>
      <c r="C24" s="23">
        <f aca="true" t="shared" si="2" ref="C24:T24">C22+C15</f>
        <v>450590</v>
      </c>
      <c r="D24" s="23">
        <f t="shared" si="2"/>
        <v>46464</v>
      </c>
      <c r="E24" s="23">
        <f t="shared" si="2"/>
        <v>475590</v>
      </c>
      <c r="F24" s="23">
        <f t="shared" si="2"/>
        <v>42957</v>
      </c>
      <c r="G24" s="23">
        <f t="shared" si="2"/>
        <v>315590</v>
      </c>
      <c r="H24" s="23">
        <f t="shared" si="2"/>
        <v>38821</v>
      </c>
      <c r="I24" s="23">
        <f t="shared" si="2"/>
        <v>315590</v>
      </c>
      <c r="J24" s="39">
        <f t="shared" si="2"/>
        <v>35016</v>
      </c>
      <c r="K24" s="23">
        <f t="shared" si="2"/>
        <v>312590</v>
      </c>
      <c r="L24" s="23">
        <f t="shared" si="2"/>
        <v>30072</v>
      </c>
      <c r="M24" s="23">
        <f t="shared" si="2"/>
        <v>308846</v>
      </c>
      <c r="N24" s="23">
        <f t="shared" si="2"/>
        <v>24720</v>
      </c>
      <c r="O24" s="23">
        <f t="shared" si="2"/>
        <v>303806</v>
      </c>
      <c r="P24" s="23">
        <f t="shared" si="2"/>
        <v>18776</v>
      </c>
      <c r="Q24" s="23">
        <f t="shared" si="2"/>
        <v>252750</v>
      </c>
      <c r="R24" s="23">
        <f t="shared" si="2"/>
        <v>12390</v>
      </c>
      <c r="S24" s="23">
        <f t="shared" si="2"/>
        <v>172750</v>
      </c>
      <c r="T24" s="39">
        <f t="shared" si="2"/>
        <v>6699</v>
      </c>
      <c r="U24" s="23">
        <f>U22+U15</f>
        <v>77750</v>
      </c>
      <c r="V24" s="23">
        <f>V22+V15</f>
        <v>3197</v>
      </c>
      <c r="W24" s="69">
        <f>W22+W15</f>
        <v>27750</v>
      </c>
      <c r="X24" s="34">
        <f>X22+X15</f>
        <v>851</v>
      </c>
    </row>
    <row r="25" spans="2:24" ht="27.75" customHeight="1" thickBot="1">
      <c r="B25" s="24" t="s">
        <v>28</v>
      </c>
      <c r="C25" s="158">
        <f>C24+D24</f>
        <v>497054</v>
      </c>
      <c r="D25" s="159"/>
      <c r="E25" s="160">
        <f>E24+F24</f>
        <v>518547</v>
      </c>
      <c r="F25" s="161"/>
      <c r="G25" s="158">
        <f>G24+H24</f>
        <v>354411</v>
      </c>
      <c r="H25" s="159"/>
      <c r="I25" s="160">
        <f>I24+J24</f>
        <v>350606</v>
      </c>
      <c r="J25" s="161"/>
      <c r="K25" s="152">
        <f>K24+L24</f>
        <v>342662</v>
      </c>
      <c r="L25" s="153"/>
      <c r="M25" s="152">
        <f>M24+N24</f>
        <v>333566</v>
      </c>
      <c r="N25" s="153"/>
      <c r="O25" s="152">
        <f>O24+P24</f>
        <v>322582</v>
      </c>
      <c r="P25" s="153"/>
      <c r="Q25" s="152">
        <f>Q24+R24</f>
        <v>265140</v>
      </c>
      <c r="R25" s="153"/>
      <c r="S25" s="152">
        <f>S24+T24</f>
        <v>179449</v>
      </c>
      <c r="T25" s="162"/>
      <c r="U25" s="152">
        <f>U24+V24</f>
        <v>80947</v>
      </c>
      <c r="V25" s="153"/>
      <c r="W25" s="154">
        <f>W24+X24</f>
        <v>28601</v>
      </c>
      <c r="X25" s="155"/>
    </row>
    <row r="26" spans="2:23" ht="409.5">
      <c r="B26" s="70"/>
      <c r="C26" s="40"/>
      <c r="D26" s="40"/>
      <c r="E26" s="71"/>
      <c r="F26" s="40"/>
      <c r="G26" s="40"/>
      <c r="H26" s="71"/>
      <c r="J26" s="5"/>
      <c r="L26" s="5"/>
      <c r="S26" s="72"/>
      <c r="U26" s="72"/>
      <c r="W26" s="72"/>
    </row>
    <row r="27" ht="12.75" customHeight="1"/>
  </sheetData>
  <sheetProtection/>
  <mergeCells count="48">
    <mergeCell ref="C4:T4"/>
    <mergeCell ref="C5:D5"/>
    <mergeCell ref="E5:F5"/>
    <mergeCell ref="G5:H5"/>
    <mergeCell ref="I5:J5"/>
    <mergeCell ref="K5:L5"/>
    <mergeCell ref="M5:N5"/>
    <mergeCell ref="O5:P5"/>
    <mergeCell ref="Q5:R5"/>
    <mergeCell ref="U5:V5"/>
    <mergeCell ref="W5:X5"/>
    <mergeCell ref="B15:B16"/>
    <mergeCell ref="C16:D16"/>
    <mergeCell ref="E16:F16"/>
    <mergeCell ref="G16:H16"/>
    <mergeCell ref="I16:J16"/>
    <mergeCell ref="K16:L16"/>
    <mergeCell ref="M16:N16"/>
    <mergeCell ref="B4:B6"/>
    <mergeCell ref="B22:B23"/>
    <mergeCell ref="C23:D23"/>
    <mergeCell ref="E23:F23"/>
    <mergeCell ref="G23:H23"/>
    <mergeCell ref="I23:J23"/>
    <mergeCell ref="S5:T5"/>
    <mergeCell ref="U23:V23"/>
    <mergeCell ref="O16:P16"/>
    <mergeCell ref="Q16:R16"/>
    <mergeCell ref="S16:T16"/>
    <mergeCell ref="U16:V16"/>
    <mergeCell ref="W16:X16"/>
    <mergeCell ref="Q25:R25"/>
    <mergeCell ref="S25:T25"/>
    <mergeCell ref="K23:L23"/>
    <mergeCell ref="M23:N23"/>
    <mergeCell ref="O23:P23"/>
    <mergeCell ref="Q23:R23"/>
    <mergeCell ref="S23:T23"/>
    <mergeCell ref="U25:V25"/>
    <mergeCell ref="W25:X25"/>
    <mergeCell ref="W23:X23"/>
    <mergeCell ref="C25:D25"/>
    <mergeCell ref="E25:F25"/>
    <mergeCell ref="G25:H25"/>
    <mergeCell ref="I25:J25"/>
    <mergeCell ref="K25:L25"/>
    <mergeCell ref="M25:N25"/>
    <mergeCell ref="O25:P2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21.421875" style="0" customWidth="1"/>
  </cols>
  <sheetData>
    <row r="1" ht="12.75">
      <c r="A1" s="40" t="s">
        <v>122</v>
      </c>
    </row>
    <row r="3" spans="1:9" ht="12.75">
      <c r="A3" s="40" t="s">
        <v>118</v>
      </c>
      <c r="B3" s="42">
        <v>0.076</v>
      </c>
      <c r="C3" s="40" t="s">
        <v>43</v>
      </c>
      <c r="I3" t="s">
        <v>51</v>
      </c>
    </row>
    <row r="4" spans="1:3" ht="12.75">
      <c r="A4" s="40" t="s">
        <v>119</v>
      </c>
      <c r="B4" s="42">
        <v>0.035</v>
      </c>
      <c r="C4" s="40" t="s">
        <v>53</v>
      </c>
    </row>
    <row r="5" spans="1:3" ht="12.75">
      <c r="A5" s="40"/>
      <c r="B5" s="42"/>
      <c r="C5" s="40" t="s">
        <v>123</v>
      </c>
    </row>
    <row r="6" spans="1:3" ht="12.75">
      <c r="A6" s="40" t="s">
        <v>120</v>
      </c>
      <c r="B6" s="42">
        <v>0.024</v>
      </c>
      <c r="C6" s="40" t="s">
        <v>42</v>
      </c>
    </row>
    <row r="8" spans="1:2" ht="12.75">
      <c r="A8" s="43" t="s">
        <v>37</v>
      </c>
      <c r="B8" t="s">
        <v>38</v>
      </c>
    </row>
    <row r="9" spans="1:2" ht="12.75">
      <c r="A9" s="43" t="s">
        <v>36</v>
      </c>
      <c r="B9" s="40" t="s">
        <v>124</v>
      </c>
    </row>
    <row r="11" ht="12.75">
      <c r="A11" t="s">
        <v>52</v>
      </c>
    </row>
    <row r="12" ht="12.75">
      <c r="A12" t="s">
        <v>39</v>
      </c>
    </row>
    <row r="14" spans="1:3" ht="12.75">
      <c r="A14" s="40" t="s">
        <v>121</v>
      </c>
      <c r="B14" s="41">
        <v>0.017</v>
      </c>
      <c r="C14" s="40" t="s">
        <v>41</v>
      </c>
    </row>
    <row r="16" ht="12.75">
      <c r="A16" s="40" t="s">
        <v>44</v>
      </c>
    </row>
    <row r="19" spans="1:14" ht="18.75">
      <c r="A19" s="116" t="s">
        <v>117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2.75">
      <c r="A20" s="75" t="s">
        <v>57</v>
      </c>
      <c r="B20" s="75" t="s">
        <v>58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.75">
      <c r="A21" s="73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3.5" thickBo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.75">
      <c r="A23" s="76"/>
      <c r="B23" s="76"/>
      <c r="C23" s="77"/>
      <c r="D23" s="77"/>
      <c r="E23" s="78">
        <v>2012</v>
      </c>
      <c r="F23" s="79">
        <v>2013</v>
      </c>
      <c r="G23" s="79">
        <v>2014</v>
      </c>
      <c r="H23" s="79">
        <v>2015</v>
      </c>
      <c r="I23" s="79">
        <v>2016</v>
      </c>
      <c r="J23" s="79">
        <v>2017</v>
      </c>
      <c r="K23" s="80">
        <v>2018</v>
      </c>
      <c r="L23" s="79">
        <v>2017</v>
      </c>
      <c r="M23" s="79">
        <v>2018</v>
      </c>
      <c r="N23" s="74"/>
    </row>
    <row r="24" spans="1:14" ht="12.75">
      <c r="A24" s="81"/>
      <c r="B24" s="81"/>
      <c r="C24" s="82"/>
      <c r="D24" s="82"/>
      <c r="E24" s="83"/>
      <c r="F24" s="84"/>
      <c r="G24" s="85"/>
      <c r="H24" s="85"/>
      <c r="I24" s="85"/>
      <c r="J24" s="190" t="s">
        <v>59</v>
      </c>
      <c r="K24" s="191"/>
      <c r="L24" s="192" t="s">
        <v>60</v>
      </c>
      <c r="M24" s="190"/>
      <c r="N24" s="74"/>
    </row>
    <row r="25" spans="1:14" ht="12.75">
      <c r="A25" s="86"/>
      <c r="B25" s="86"/>
      <c r="C25" s="86"/>
      <c r="D25" s="86"/>
      <c r="E25" s="87"/>
      <c r="F25" s="84"/>
      <c r="G25" s="85"/>
      <c r="H25" s="85"/>
      <c r="I25" s="88"/>
      <c r="J25" s="193" t="s">
        <v>61</v>
      </c>
      <c r="K25" s="194"/>
      <c r="L25" s="195" t="s">
        <v>62</v>
      </c>
      <c r="M25" s="193"/>
      <c r="N25" s="74"/>
    </row>
    <row r="26" spans="1:14" ht="12.75">
      <c r="A26" s="89" t="s">
        <v>63</v>
      </c>
      <c r="B26" s="89" t="s">
        <v>64</v>
      </c>
      <c r="C26" s="90" t="s">
        <v>65</v>
      </c>
      <c r="D26" s="90" t="s">
        <v>66</v>
      </c>
      <c r="E26" s="91">
        <v>4060</v>
      </c>
      <c r="F26" s="92">
        <v>4098</v>
      </c>
      <c r="G26" s="92">
        <v>4314</v>
      </c>
      <c r="H26" s="92">
        <v>4596</v>
      </c>
      <c r="I26" s="92">
        <v>4773</v>
      </c>
      <c r="J26" s="92">
        <v>5024</v>
      </c>
      <c r="K26" s="93">
        <v>5299</v>
      </c>
      <c r="L26" s="94">
        <v>4993</v>
      </c>
      <c r="M26" s="94">
        <v>5234</v>
      </c>
      <c r="N26" s="74"/>
    </row>
    <row r="27" spans="1:14" ht="12.75">
      <c r="A27" s="95" t="s">
        <v>63</v>
      </c>
      <c r="B27" s="95" t="s">
        <v>64</v>
      </c>
      <c r="C27" s="96" t="s">
        <v>67</v>
      </c>
      <c r="D27" s="96" t="s">
        <v>68</v>
      </c>
      <c r="E27" s="97">
        <v>-0.8</v>
      </c>
      <c r="F27" s="98">
        <v>-0.5</v>
      </c>
      <c r="G27" s="98">
        <v>2.7</v>
      </c>
      <c r="H27" s="98">
        <v>5.3</v>
      </c>
      <c r="I27" s="98">
        <v>2.6</v>
      </c>
      <c r="J27" s="98">
        <v>4.1</v>
      </c>
      <c r="K27" s="99">
        <v>3.3</v>
      </c>
      <c r="L27" s="100">
        <v>3.1</v>
      </c>
      <c r="M27" s="100">
        <v>2.9</v>
      </c>
      <c r="N27" s="74"/>
    </row>
    <row r="28" spans="1:14" ht="12.75">
      <c r="A28" s="95" t="s">
        <v>69</v>
      </c>
      <c r="B28" s="95" t="s">
        <v>70</v>
      </c>
      <c r="C28" s="96" t="s">
        <v>67</v>
      </c>
      <c r="D28" s="96" t="s">
        <v>68</v>
      </c>
      <c r="E28" s="97">
        <v>-1.2</v>
      </c>
      <c r="F28" s="98">
        <v>0.5</v>
      </c>
      <c r="G28" s="98">
        <v>1.8</v>
      </c>
      <c r="H28" s="98">
        <v>3.7</v>
      </c>
      <c r="I28" s="98">
        <v>3.6</v>
      </c>
      <c r="J28" s="98">
        <v>3.9</v>
      </c>
      <c r="K28" s="99">
        <v>3.5</v>
      </c>
      <c r="L28" s="100">
        <v>2.9</v>
      </c>
      <c r="M28" s="100">
        <v>3.1</v>
      </c>
      <c r="N28" s="74"/>
    </row>
    <row r="29" spans="1:14" ht="12.75">
      <c r="A29" s="95" t="s">
        <v>40</v>
      </c>
      <c r="B29" s="95" t="s">
        <v>71</v>
      </c>
      <c r="C29" s="96" t="s">
        <v>67</v>
      </c>
      <c r="D29" s="96" t="s">
        <v>68</v>
      </c>
      <c r="E29" s="97">
        <v>-2</v>
      </c>
      <c r="F29" s="98">
        <v>2.5</v>
      </c>
      <c r="G29" s="98">
        <v>1.1</v>
      </c>
      <c r="H29" s="98">
        <v>1.9</v>
      </c>
      <c r="I29" s="98">
        <v>2</v>
      </c>
      <c r="J29" s="98">
        <v>1.9</v>
      </c>
      <c r="K29" s="99">
        <v>1.7</v>
      </c>
      <c r="L29" s="100">
        <v>1.9</v>
      </c>
      <c r="M29" s="100">
        <v>1.7</v>
      </c>
      <c r="N29" s="74"/>
    </row>
    <row r="30" spans="1:14" ht="12.75">
      <c r="A30" s="95" t="s">
        <v>72</v>
      </c>
      <c r="B30" s="95" t="s">
        <v>73</v>
      </c>
      <c r="C30" s="96" t="s">
        <v>67</v>
      </c>
      <c r="D30" s="96" t="s">
        <v>68</v>
      </c>
      <c r="E30" s="97">
        <v>-3.1</v>
      </c>
      <c r="F30" s="98">
        <v>-2.5</v>
      </c>
      <c r="G30" s="98">
        <v>3.9</v>
      </c>
      <c r="H30" s="98">
        <v>10.2</v>
      </c>
      <c r="I30" s="98">
        <v>-2.3</v>
      </c>
      <c r="J30" s="98">
        <v>6.2</v>
      </c>
      <c r="K30" s="99">
        <v>4.1</v>
      </c>
      <c r="L30" s="100">
        <v>3.8</v>
      </c>
      <c r="M30" s="100">
        <v>3.5</v>
      </c>
      <c r="N30" s="74"/>
    </row>
    <row r="31" spans="1:14" ht="12.75">
      <c r="A31" s="95" t="s">
        <v>74</v>
      </c>
      <c r="B31" s="95" t="s">
        <v>75</v>
      </c>
      <c r="C31" s="96" t="s">
        <v>76</v>
      </c>
      <c r="D31" s="96" t="s">
        <v>77</v>
      </c>
      <c r="E31" s="97">
        <v>1.3</v>
      </c>
      <c r="F31" s="98">
        <v>0.1</v>
      </c>
      <c r="G31" s="98">
        <v>-0.5</v>
      </c>
      <c r="H31" s="98">
        <v>-0.2</v>
      </c>
      <c r="I31" s="98">
        <v>1.2</v>
      </c>
      <c r="J31" s="98">
        <v>0.9</v>
      </c>
      <c r="K31" s="99">
        <v>0.3</v>
      </c>
      <c r="L31" s="100">
        <v>0.6</v>
      </c>
      <c r="M31" s="100">
        <v>0.2</v>
      </c>
      <c r="N31" s="74"/>
    </row>
    <row r="32" spans="1:14" ht="12.75">
      <c r="A32" s="95" t="s">
        <v>78</v>
      </c>
      <c r="B32" s="95" t="s">
        <v>79</v>
      </c>
      <c r="C32" s="96" t="s">
        <v>76</v>
      </c>
      <c r="D32" s="96" t="s">
        <v>77</v>
      </c>
      <c r="E32" s="97">
        <v>-0.2</v>
      </c>
      <c r="F32" s="98">
        <v>-0.7</v>
      </c>
      <c r="G32" s="98">
        <v>1.1</v>
      </c>
      <c r="H32" s="98">
        <v>0.8</v>
      </c>
      <c r="I32" s="98">
        <v>0</v>
      </c>
      <c r="J32" s="98">
        <v>-0.5</v>
      </c>
      <c r="K32" s="99">
        <v>0</v>
      </c>
      <c r="L32" s="100">
        <v>-0.1</v>
      </c>
      <c r="M32" s="100">
        <v>0</v>
      </c>
      <c r="N32" s="74"/>
    </row>
    <row r="33" spans="1:14" ht="12.75">
      <c r="A33" s="95" t="s">
        <v>80</v>
      </c>
      <c r="B33" s="95" t="s">
        <v>81</v>
      </c>
      <c r="C33" s="96" t="s">
        <v>82</v>
      </c>
      <c r="D33" s="96" t="s">
        <v>83</v>
      </c>
      <c r="E33" s="97">
        <v>1.5</v>
      </c>
      <c r="F33" s="98">
        <v>1.4</v>
      </c>
      <c r="G33" s="98">
        <v>2.5</v>
      </c>
      <c r="H33" s="98">
        <v>1.2</v>
      </c>
      <c r="I33" s="98">
        <v>1.2</v>
      </c>
      <c r="J33" s="98">
        <v>1.1</v>
      </c>
      <c r="K33" s="99">
        <v>2.1</v>
      </c>
      <c r="L33" s="100">
        <v>1.4</v>
      </c>
      <c r="M33" s="100">
        <v>1.8</v>
      </c>
      <c r="N33" s="74"/>
    </row>
    <row r="34" spans="1:14" ht="12.75">
      <c r="A34" s="95" t="s">
        <v>84</v>
      </c>
      <c r="B34" s="95" t="s">
        <v>85</v>
      </c>
      <c r="C34" s="96" t="s">
        <v>86</v>
      </c>
      <c r="D34" s="96" t="s">
        <v>86</v>
      </c>
      <c r="E34" s="97">
        <v>3.3</v>
      </c>
      <c r="F34" s="98">
        <v>1.4</v>
      </c>
      <c r="G34" s="98">
        <v>0.4</v>
      </c>
      <c r="H34" s="98">
        <v>0.3</v>
      </c>
      <c r="I34" s="98">
        <v>0.7</v>
      </c>
      <c r="J34" s="98">
        <v>2.4</v>
      </c>
      <c r="K34" s="99">
        <v>2.4</v>
      </c>
      <c r="L34" s="100">
        <v>2.2</v>
      </c>
      <c r="M34" s="100">
        <v>1.6</v>
      </c>
      <c r="N34" s="74"/>
    </row>
    <row r="35" spans="1:14" ht="12.75">
      <c r="A35" s="95" t="s">
        <v>87</v>
      </c>
      <c r="B35" s="95" t="s">
        <v>88</v>
      </c>
      <c r="C35" s="96" t="s">
        <v>82</v>
      </c>
      <c r="D35" s="96" t="s">
        <v>83</v>
      </c>
      <c r="E35" s="97">
        <v>0.4</v>
      </c>
      <c r="F35" s="98">
        <v>1</v>
      </c>
      <c r="G35" s="98">
        <v>0.8</v>
      </c>
      <c r="H35" s="98">
        <v>1.4</v>
      </c>
      <c r="I35" s="98">
        <v>1.9</v>
      </c>
      <c r="J35" s="98">
        <v>1.4</v>
      </c>
      <c r="K35" s="99">
        <v>0.4</v>
      </c>
      <c r="L35" s="100">
        <v>1.4</v>
      </c>
      <c r="M35" s="100">
        <v>0.4</v>
      </c>
      <c r="N35" s="74"/>
    </row>
    <row r="36" spans="1:14" ht="12.75">
      <c r="A36" s="95" t="s">
        <v>89</v>
      </c>
      <c r="B36" s="95" t="s">
        <v>90</v>
      </c>
      <c r="C36" s="96" t="s">
        <v>91</v>
      </c>
      <c r="D36" s="96" t="s">
        <v>92</v>
      </c>
      <c r="E36" s="97">
        <v>7</v>
      </c>
      <c r="F36" s="98">
        <v>7</v>
      </c>
      <c r="G36" s="98">
        <v>6.1</v>
      </c>
      <c r="H36" s="98">
        <v>5.1</v>
      </c>
      <c r="I36" s="98">
        <v>4</v>
      </c>
      <c r="J36" s="98">
        <v>3</v>
      </c>
      <c r="K36" s="99">
        <v>2.8</v>
      </c>
      <c r="L36" s="100">
        <v>3.2</v>
      </c>
      <c r="M36" s="100">
        <v>2.9</v>
      </c>
      <c r="N36" s="74"/>
    </row>
    <row r="37" spans="1:14" ht="12.75">
      <c r="A37" s="95" t="s">
        <v>93</v>
      </c>
      <c r="B37" s="95" t="s">
        <v>94</v>
      </c>
      <c r="C37" s="96" t="s">
        <v>95</v>
      </c>
      <c r="D37" s="96" t="s">
        <v>96</v>
      </c>
      <c r="E37" s="97">
        <v>2.6</v>
      </c>
      <c r="F37" s="98">
        <v>0.5</v>
      </c>
      <c r="G37" s="98">
        <v>3.6</v>
      </c>
      <c r="H37" s="98">
        <v>4.8</v>
      </c>
      <c r="I37" s="98">
        <v>5.8</v>
      </c>
      <c r="J37" s="98">
        <v>7.4</v>
      </c>
      <c r="K37" s="99">
        <v>7.6</v>
      </c>
      <c r="L37" s="100">
        <v>6.1</v>
      </c>
      <c r="M37" s="100">
        <v>5.6</v>
      </c>
      <c r="N37" s="74"/>
    </row>
    <row r="38" spans="1:14" ht="12.75">
      <c r="A38" s="95" t="s">
        <v>97</v>
      </c>
      <c r="B38" s="95" t="s">
        <v>98</v>
      </c>
      <c r="C38" s="96" t="s">
        <v>99</v>
      </c>
      <c r="D38" s="96" t="s">
        <v>100</v>
      </c>
      <c r="E38" s="97">
        <v>-1.6</v>
      </c>
      <c r="F38" s="98">
        <v>-0.5</v>
      </c>
      <c r="G38" s="98">
        <v>0.2</v>
      </c>
      <c r="H38" s="98">
        <v>0.2</v>
      </c>
      <c r="I38" s="98">
        <v>1.1</v>
      </c>
      <c r="J38" s="98">
        <v>0.6</v>
      </c>
      <c r="K38" s="99">
        <v>0.5</v>
      </c>
      <c r="L38" s="100">
        <v>0.7</v>
      </c>
      <c r="M38" s="100">
        <v>0.8</v>
      </c>
      <c r="N38" s="74"/>
    </row>
    <row r="39" spans="1:14" ht="12.75">
      <c r="A39" s="95" t="s">
        <v>101</v>
      </c>
      <c r="B39" s="95" t="s">
        <v>102</v>
      </c>
      <c r="C39" s="96" t="s">
        <v>99</v>
      </c>
      <c r="D39" s="96" t="s">
        <v>100</v>
      </c>
      <c r="E39" s="97">
        <v>-3.9</v>
      </c>
      <c r="F39" s="98">
        <v>-1.2</v>
      </c>
      <c r="G39" s="98">
        <v>-1.9</v>
      </c>
      <c r="H39" s="98">
        <v>-0.6</v>
      </c>
      <c r="I39" s="98">
        <v>0.7</v>
      </c>
      <c r="J39" s="101">
        <v>1.1</v>
      </c>
      <c r="K39" s="102">
        <v>1.3</v>
      </c>
      <c r="L39" s="103">
        <v>0.4</v>
      </c>
      <c r="M39" s="103" t="s">
        <v>103</v>
      </c>
      <c r="N39" s="74"/>
    </row>
    <row r="40" spans="1:14" ht="12.75">
      <c r="A40" s="104" t="s">
        <v>104</v>
      </c>
      <c r="B40" s="104" t="s">
        <v>105</v>
      </c>
      <c r="C40" s="96"/>
      <c r="D40" s="96"/>
      <c r="E40" s="97"/>
      <c r="F40" s="98"/>
      <c r="G40" s="98"/>
      <c r="H40" s="98"/>
      <c r="I40" s="98"/>
      <c r="J40" s="98"/>
      <c r="K40" s="105"/>
      <c r="L40" s="100"/>
      <c r="M40" s="100"/>
      <c r="N40" s="74"/>
    </row>
    <row r="41" spans="1:14" ht="12.75">
      <c r="A41" s="95" t="s">
        <v>106</v>
      </c>
      <c r="B41" s="95" t="s">
        <v>107</v>
      </c>
      <c r="C41" s="96"/>
      <c r="D41" s="96"/>
      <c r="E41" s="97">
        <v>25.1</v>
      </c>
      <c r="F41" s="98">
        <v>26</v>
      </c>
      <c r="G41" s="98">
        <v>27.5</v>
      </c>
      <c r="H41" s="98">
        <v>27.3</v>
      </c>
      <c r="I41" s="98">
        <v>27</v>
      </c>
      <c r="J41" s="98">
        <v>26.4</v>
      </c>
      <c r="K41" s="99">
        <v>25.5</v>
      </c>
      <c r="L41" s="100">
        <v>26.4</v>
      </c>
      <c r="M41" s="100">
        <v>25.6</v>
      </c>
      <c r="N41" s="74"/>
    </row>
    <row r="42" spans="1:14" ht="12.75">
      <c r="A42" s="95" t="s">
        <v>108</v>
      </c>
      <c r="B42" s="95" t="s">
        <v>109</v>
      </c>
      <c r="C42" s="96" t="s">
        <v>110</v>
      </c>
      <c r="D42" s="96" t="s">
        <v>110</v>
      </c>
      <c r="E42" s="97">
        <v>2.8</v>
      </c>
      <c r="F42" s="98">
        <v>2.1</v>
      </c>
      <c r="G42" s="98">
        <v>1.6</v>
      </c>
      <c r="H42" s="98">
        <v>0.6</v>
      </c>
      <c r="I42" s="98">
        <v>0.4</v>
      </c>
      <c r="J42" s="98">
        <v>0.9</v>
      </c>
      <c r="K42" s="99">
        <v>1.5</v>
      </c>
      <c r="L42" s="100">
        <v>0.9</v>
      </c>
      <c r="M42" s="100">
        <v>1.5</v>
      </c>
      <c r="N42" s="74"/>
    </row>
    <row r="43" spans="1:14" ht="12.75">
      <c r="A43" s="95" t="s">
        <v>111</v>
      </c>
      <c r="B43" s="95" t="s">
        <v>112</v>
      </c>
      <c r="C43" s="96" t="s">
        <v>113</v>
      </c>
      <c r="D43" s="96" t="s">
        <v>114</v>
      </c>
      <c r="E43" s="106">
        <v>112</v>
      </c>
      <c r="F43" s="107">
        <v>109</v>
      </c>
      <c r="G43" s="107">
        <v>99</v>
      </c>
      <c r="H43" s="107">
        <v>52</v>
      </c>
      <c r="I43" s="107">
        <v>44</v>
      </c>
      <c r="J43" s="107">
        <v>53</v>
      </c>
      <c r="K43" s="108">
        <v>55</v>
      </c>
      <c r="L43" s="109">
        <v>49</v>
      </c>
      <c r="M43" s="109">
        <v>50</v>
      </c>
      <c r="N43" s="74"/>
    </row>
    <row r="44" spans="1:14" ht="13.5" thickBot="1">
      <c r="A44" s="110" t="s">
        <v>115</v>
      </c>
      <c r="B44" s="110" t="s">
        <v>116</v>
      </c>
      <c r="C44" s="111" t="s">
        <v>67</v>
      </c>
      <c r="D44" s="111" t="s">
        <v>68</v>
      </c>
      <c r="E44" s="112">
        <v>-0.9</v>
      </c>
      <c r="F44" s="113">
        <v>-0.2</v>
      </c>
      <c r="G44" s="113">
        <v>1.3</v>
      </c>
      <c r="H44" s="113">
        <v>2.1</v>
      </c>
      <c r="I44" s="113">
        <v>1.8</v>
      </c>
      <c r="J44" s="113">
        <v>2.1</v>
      </c>
      <c r="K44" s="114">
        <v>2</v>
      </c>
      <c r="L44" s="115">
        <v>1.8</v>
      </c>
      <c r="M44" s="115">
        <v>1.8</v>
      </c>
      <c r="N44" s="74"/>
    </row>
    <row r="45" spans="1:14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</sheetData>
  <sheetProtection/>
  <mergeCells count="4">
    <mergeCell ref="J24:K24"/>
    <mergeCell ref="L24:M24"/>
    <mergeCell ref="J25:K25"/>
    <mergeCell ref="L25:M2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Berka</dc:creator>
  <cp:keywords/>
  <dc:description/>
  <cp:lastModifiedBy>Lindovská Jana</cp:lastModifiedBy>
  <cp:lastPrinted>2017-11-22T14:45:01Z</cp:lastPrinted>
  <dcterms:created xsi:type="dcterms:W3CDTF">2007-11-22T07:52:31Z</dcterms:created>
  <dcterms:modified xsi:type="dcterms:W3CDTF">2018-01-10T07:09:44Z</dcterms:modified>
  <cp:category/>
  <cp:version/>
  <cp:contentType/>
  <cp:contentStatus/>
</cp:coreProperties>
</file>